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vml" ContentType="application/vnd.openxmlformats-officedocument.vmlDrawing"/>
  <Default Extension="emf" ContentType="image/x-emf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2.xml" ContentType="application/vnd.openxmlformats-officedocument.spreadsheetml.chartsheet+xml"/>
  <Override PartName="/xl/worksheets/sheet7.xml" ContentType="application/vnd.openxmlformats-officedocument.spreadsheetml.worksheet+xml"/>
  <Override PartName="/xl/chartsheets/sheet3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date1904="1" showInkAnnotation="0" codeName="ThisWorkbook" autoCompressPictures="0"/>
  <bookViews>
    <workbookView xWindow="40900" yWindow="9600" windowWidth="30220" windowHeight="22980" tabRatio="814" firstSheet="1" activeTab="14"/>
  </bookViews>
  <sheets>
    <sheet name="Sheet1" sheetId="16" r:id="rId1"/>
    <sheet name="Buildings punch list" sheetId="1" r:id="rId2"/>
    <sheet name="Chart1" sheetId="10" r:id="rId3"/>
    <sheet name="hot Days" sheetId="12" r:id="rId4"/>
    <sheet name="Curtailment" sheetId="11" r:id="rId5"/>
    <sheet name="Gas Prices" sheetId="9" r:id="rId6"/>
    <sheet name="CILCO data 02" sheetId="8" r:id="rId7"/>
    <sheet name="KWH Chart1" sheetId="7" r:id="rId8"/>
    <sheet name="Elect Pwr" sheetId="2" r:id="rId9"/>
    <sheet name="KWH chart" sheetId="18" r:id="rId10"/>
    <sheet name="KWH all" sheetId="19" r:id="rId11"/>
    <sheet name="MidAmerElec" sheetId="17" r:id="rId12"/>
    <sheet name="H20 Chem" sheetId="15" r:id="rId13"/>
    <sheet name="Belts" sheetId="14" r:id="rId14"/>
    <sheet name="Motors" sheetId="13" r:id="rId15"/>
    <sheet name="Completed Summer 01" sheetId="6" r:id="rId16"/>
    <sheet name="Summer Processes" sheetId="5" r:id="rId17"/>
    <sheet name="Summer 01 Proj" sheetId="4" r:id="rId18"/>
    <sheet name="HVAC LOC VARS" sheetId="3" r:id="rId19"/>
  </sheets>
  <definedNames>
    <definedName name="_xlnm.Criteria">'Buildings punch list'!$D$53</definedName>
    <definedName name="_xlnm.Database">'Buildings punch list'!$1:$1048576</definedName>
    <definedName name="_xlnm.Print_Area" localSheetId="1">'Buildings punch list'!$A$27:$E$88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0" i="16" l="1"/>
  <c r="G110" i="16"/>
  <c r="F6" i="16"/>
  <c r="G6" i="16"/>
  <c r="F125" i="16"/>
  <c r="G125" i="16"/>
  <c r="F7" i="16"/>
  <c r="G7" i="16"/>
  <c r="L7" i="16"/>
  <c r="F231" i="16"/>
  <c r="G231" i="16"/>
  <c r="F8" i="16"/>
  <c r="G8" i="16"/>
  <c r="L8" i="16"/>
  <c r="E141" i="16"/>
  <c r="F9" i="16"/>
  <c r="G9" i="16"/>
  <c r="L9" i="16"/>
  <c r="M9" i="16"/>
  <c r="F149" i="16"/>
  <c r="G141" i="16"/>
  <c r="G149" i="16"/>
  <c r="F10" i="16"/>
  <c r="G10" i="16"/>
  <c r="F155" i="16"/>
  <c r="G155" i="16"/>
  <c r="F11" i="16"/>
  <c r="G11" i="16"/>
  <c r="L11" i="16"/>
  <c r="F159" i="16"/>
  <c r="G159" i="16"/>
  <c r="F12" i="16"/>
  <c r="G12" i="16"/>
  <c r="L12" i="16"/>
  <c r="F164" i="16"/>
  <c r="F13" i="16"/>
  <c r="G13" i="16"/>
  <c r="L13" i="16"/>
  <c r="F185" i="16"/>
  <c r="G185" i="16"/>
  <c r="F14" i="16"/>
  <c r="G14" i="16"/>
  <c r="L14" i="16"/>
  <c r="F251" i="16"/>
  <c r="F252" i="16"/>
  <c r="F253" i="16"/>
  <c r="F254" i="16"/>
  <c r="F255" i="16"/>
  <c r="F256" i="16"/>
  <c r="F257" i="16"/>
  <c r="F258" i="16"/>
  <c r="F259" i="16"/>
  <c r="F261" i="16"/>
  <c r="G261" i="16"/>
  <c r="F15" i="16"/>
  <c r="G15" i="16"/>
  <c r="K15" i="16"/>
  <c r="L15" i="16"/>
  <c r="M15" i="16"/>
  <c r="F268" i="16"/>
  <c r="F16" i="16"/>
  <c r="G16" i="16"/>
  <c r="G17" i="16"/>
  <c r="M17" i="16"/>
  <c r="N17" i="16"/>
  <c r="G18" i="16"/>
  <c r="F243" i="16"/>
  <c r="G243" i="16"/>
  <c r="F19" i="16"/>
  <c r="G19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3" i="16"/>
  <c r="F20" i="16"/>
  <c r="G20" i="16"/>
  <c r="M21" i="16"/>
  <c r="G22" i="16"/>
  <c r="F219" i="16"/>
  <c r="G219" i="16"/>
  <c r="F23" i="16"/>
  <c r="G23" i="16"/>
  <c r="M23" i="16"/>
  <c r="F248" i="16"/>
  <c r="G248" i="16"/>
  <c r="F24" i="16"/>
  <c r="G24" i="16"/>
  <c r="M24" i="16"/>
  <c r="E25" i="16"/>
  <c r="F351" i="16"/>
  <c r="F25" i="16"/>
  <c r="G25" i="16"/>
  <c r="E26" i="16"/>
  <c r="F26" i="16"/>
  <c r="G26" i="16"/>
  <c r="M26" i="16"/>
  <c r="F280" i="16"/>
  <c r="F27" i="16"/>
  <c r="G27" i="16"/>
  <c r="M27" i="16"/>
  <c r="G28" i="16"/>
  <c r="G29" i="16"/>
  <c r="M29" i="16"/>
  <c r="G30" i="16"/>
  <c r="G31" i="16"/>
  <c r="G32" i="16"/>
  <c r="F339" i="16"/>
  <c r="F33" i="16"/>
  <c r="G33" i="16"/>
  <c r="F330" i="16"/>
  <c r="F34" i="16"/>
  <c r="G34" i="16"/>
  <c r="G35" i="16"/>
  <c r="F346" i="16"/>
  <c r="F36" i="16"/>
  <c r="G36" i="16"/>
  <c r="G37" i="16"/>
  <c r="E38" i="16"/>
  <c r="G38" i="16"/>
  <c r="E374" i="16"/>
  <c r="F40" i="16"/>
  <c r="G40" i="16"/>
  <c r="E41" i="16"/>
  <c r="F310" i="16"/>
  <c r="F318" i="16"/>
  <c r="F41" i="16"/>
  <c r="G41" i="16"/>
  <c r="G42" i="16"/>
  <c r="G43" i="16"/>
  <c r="E44" i="16"/>
  <c r="G44" i="16"/>
  <c r="G45" i="16"/>
  <c r="G47" i="16"/>
  <c r="G48" i="16"/>
  <c r="G49" i="16"/>
  <c r="G50" i="16"/>
  <c r="G51" i="16"/>
  <c r="E52" i="16"/>
  <c r="G52" i="16"/>
  <c r="E53" i="16"/>
  <c r="G53" i="16"/>
  <c r="G54" i="16"/>
  <c r="G55" i="16"/>
  <c r="G56" i="16"/>
  <c r="G57" i="16"/>
  <c r="G58" i="16"/>
  <c r="E59" i="16"/>
  <c r="G59" i="16"/>
  <c r="G60" i="16"/>
  <c r="G61" i="16"/>
  <c r="G62" i="16"/>
  <c r="G64" i="16"/>
  <c r="G65" i="16"/>
  <c r="E66" i="16"/>
  <c r="G66" i="16"/>
  <c r="G67" i="16"/>
  <c r="E72" i="16"/>
  <c r="E68" i="16"/>
  <c r="F70" i="16"/>
  <c r="G68" i="16"/>
  <c r="E70" i="16"/>
  <c r="G70" i="16"/>
  <c r="G72" i="16"/>
  <c r="E74" i="16"/>
  <c r="F74" i="16"/>
  <c r="G74" i="16"/>
  <c r="E81" i="16"/>
  <c r="G81" i="16"/>
  <c r="G82" i="16"/>
  <c r="G83" i="16"/>
  <c r="G85" i="16"/>
  <c r="G88" i="16"/>
  <c r="G89" i="16"/>
  <c r="G90" i="16"/>
  <c r="G91" i="16"/>
  <c r="E93" i="16"/>
  <c r="F93" i="16"/>
  <c r="G93" i="16"/>
  <c r="E95" i="16"/>
  <c r="G95" i="16"/>
  <c r="E110" i="16"/>
  <c r="H110" i="16"/>
  <c r="I110" i="16"/>
  <c r="J110" i="16"/>
  <c r="E125" i="16"/>
  <c r="H125" i="16"/>
  <c r="F141" i="16"/>
  <c r="H141" i="16"/>
  <c r="I145" i="16"/>
  <c r="J145" i="16"/>
  <c r="E149" i="16"/>
  <c r="I149" i="16"/>
  <c r="E155" i="16"/>
  <c r="H155" i="16"/>
  <c r="E159" i="16"/>
  <c r="H159" i="16"/>
  <c r="E164" i="16"/>
  <c r="G164" i="16"/>
  <c r="H164" i="16"/>
  <c r="I171" i="16"/>
  <c r="H177" i="16"/>
  <c r="E185" i="16"/>
  <c r="E197" i="16"/>
  <c r="H206" i="16"/>
  <c r="E219" i="16"/>
  <c r="H227" i="16"/>
  <c r="E231" i="16"/>
  <c r="H232" i="16"/>
  <c r="H238" i="16"/>
  <c r="H242" i="16"/>
  <c r="E243" i="16"/>
  <c r="E248" i="16"/>
  <c r="H256" i="16"/>
  <c r="E261" i="16"/>
  <c r="H263" i="16"/>
  <c r="E268" i="16"/>
  <c r="E280" i="16"/>
  <c r="H285" i="16"/>
  <c r="E303" i="16"/>
  <c r="G303" i="16"/>
  <c r="H305" i="16"/>
  <c r="E310" i="16"/>
  <c r="G310" i="16"/>
  <c r="E318" i="16"/>
  <c r="G318" i="16"/>
  <c r="E330" i="16"/>
  <c r="E339" i="16"/>
  <c r="G339" i="16"/>
  <c r="E346" i="16"/>
  <c r="G346" i="16"/>
  <c r="E351" i="16"/>
  <c r="G351" i="16"/>
  <c r="E361" i="16"/>
  <c r="F361" i="16"/>
  <c r="G361" i="16"/>
  <c r="F374" i="16"/>
  <c r="A2" i="12"/>
  <c r="A3" i="12"/>
  <c r="A4" i="12"/>
  <c r="A5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C26" i="12"/>
  <c r="C27" i="12"/>
  <c r="C28" i="12"/>
  <c r="I38" i="8"/>
  <c r="H5" i="2"/>
  <c r="M5" i="2"/>
  <c r="H6" i="2"/>
  <c r="M6" i="2"/>
  <c r="H7" i="2"/>
  <c r="M7" i="2"/>
  <c r="H8" i="2"/>
  <c r="M8" i="2"/>
  <c r="H9" i="2"/>
  <c r="M9" i="2"/>
  <c r="H10" i="2"/>
  <c r="M10" i="2"/>
  <c r="H11" i="2"/>
  <c r="M11" i="2"/>
  <c r="H12" i="2"/>
  <c r="M12" i="2"/>
  <c r="H13" i="2"/>
  <c r="M13" i="2"/>
  <c r="H14" i="2"/>
  <c r="M14" i="2"/>
  <c r="H15" i="2"/>
  <c r="M15" i="2"/>
  <c r="F16" i="2"/>
  <c r="G16" i="2"/>
  <c r="H16" i="2"/>
  <c r="M16" i="2"/>
  <c r="N16" i="2"/>
  <c r="O16" i="2"/>
  <c r="F17" i="2"/>
  <c r="G17" i="2"/>
  <c r="H17" i="2"/>
  <c r="M17" i="2"/>
  <c r="N17" i="2"/>
  <c r="O17" i="2"/>
  <c r="F18" i="2"/>
  <c r="G18" i="2"/>
  <c r="H18" i="2"/>
  <c r="M18" i="2"/>
  <c r="N18" i="2"/>
  <c r="O18" i="2"/>
  <c r="F19" i="2"/>
  <c r="G19" i="2"/>
  <c r="H19" i="2"/>
  <c r="M19" i="2"/>
  <c r="N19" i="2"/>
  <c r="O19" i="2"/>
  <c r="F20" i="2"/>
  <c r="G20" i="2"/>
  <c r="H20" i="2"/>
  <c r="M20" i="2"/>
  <c r="N20" i="2"/>
  <c r="O20" i="2"/>
  <c r="F21" i="2"/>
  <c r="G21" i="2"/>
  <c r="H21" i="2"/>
  <c r="M21" i="2"/>
  <c r="N21" i="2"/>
  <c r="O21" i="2"/>
  <c r="F22" i="2"/>
  <c r="G22" i="2"/>
  <c r="H22" i="2"/>
  <c r="M22" i="2"/>
  <c r="N22" i="2"/>
  <c r="O22" i="2"/>
  <c r="F23" i="2"/>
  <c r="G23" i="2"/>
  <c r="H23" i="2"/>
  <c r="M23" i="2"/>
  <c r="N23" i="2"/>
  <c r="O23" i="2"/>
  <c r="F24" i="2"/>
  <c r="G24" i="2"/>
  <c r="H24" i="2"/>
  <c r="M24" i="2"/>
  <c r="N24" i="2"/>
  <c r="O24" i="2"/>
  <c r="F25" i="2"/>
  <c r="G25" i="2"/>
  <c r="H25" i="2"/>
  <c r="M25" i="2"/>
  <c r="N25" i="2"/>
  <c r="O25" i="2"/>
  <c r="F26" i="2"/>
  <c r="G26" i="2"/>
  <c r="H26" i="2"/>
  <c r="M26" i="2"/>
  <c r="N26" i="2"/>
  <c r="O26" i="2"/>
  <c r="F27" i="2"/>
  <c r="G27" i="2"/>
  <c r="H27" i="2"/>
  <c r="M27" i="2"/>
  <c r="N27" i="2"/>
  <c r="O27" i="2"/>
  <c r="F28" i="2"/>
  <c r="G28" i="2"/>
  <c r="H28" i="2"/>
  <c r="I28" i="2"/>
  <c r="J28" i="2"/>
  <c r="M28" i="2"/>
  <c r="N28" i="2"/>
  <c r="O28" i="2"/>
  <c r="F29" i="2"/>
  <c r="G29" i="2"/>
  <c r="H29" i="2"/>
  <c r="I29" i="2"/>
  <c r="J29" i="2"/>
  <c r="M29" i="2"/>
  <c r="N29" i="2"/>
  <c r="O29" i="2"/>
  <c r="F30" i="2"/>
  <c r="G30" i="2"/>
  <c r="H30" i="2"/>
  <c r="I30" i="2"/>
  <c r="J30" i="2"/>
  <c r="M30" i="2"/>
  <c r="N30" i="2"/>
  <c r="O30" i="2"/>
  <c r="F31" i="2"/>
  <c r="G31" i="2"/>
  <c r="H31" i="2"/>
  <c r="I31" i="2"/>
  <c r="J31" i="2"/>
  <c r="M31" i="2"/>
  <c r="N31" i="2"/>
  <c r="O31" i="2"/>
  <c r="F32" i="2"/>
  <c r="G32" i="2"/>
  <c r="H32" i="2"/>
  <c r="I32" i="2"/>
  <c r="J32" i="2"/>
  <c r="M32" i="2"/>
  <c r="N32" i="2"/>
  <c r="O32" i="2"/>
  <c r="F33" i="2"/>
  <c r="G33" i="2"/>
  <c r="H33" i="2"/>
  <c r="I33" i="2"/>
  <c r="J33" i="2"/>
  <c r="M33" i="2"/>
  <c r="N33" i="2"/>
  <c r="O33" i="2"/>
  <c r="F34" i="2"/>
  <c r="G34" i="2"/>
  <c r="H34" i="2"/>
  <c r="I34" i="2"/>
  <c r="J34" i="2"/>
  <c r="M34" i="2"/>
  <c r="N34" i="2"/>
  <c r="O34" i="2"/>
  <c r="F35" i="2"/>
  <c r="G35" i="2"/>
  <c r="H35" i="2"/>
  <c r="I35" i="2"/>
  <c r="J35" i="2"/>
  <c r="M35" i="2"/>
  <c r="N35" i="2"/>
  <c r="O35" i="2"/>
  <c r="F36" i="2"/>
  <c r="G36" i="2"/>
  <c r="H36" i="2"/>
  <c r="I36" i="2"/>
  <c r="J36" i="2"/>
  <c r="M36" i="2"/>
  <c r="N36" i="2"/>
  <c r="O36" i="2"/>
  <c r="F37" i="2"/>
  <c r="G37" i="2"/>
  <c r="H37" i="2"/>
  <c r="I37" i="2"/>
  <c r="J37" i="2"/>
  <c r="M37" i="2"/>
  <c r="N37" i="2"/>
  <c r="O37" i="2"/>
  <c r="F38" i="2"/>
  <c r="G38" i="2"/>
  <c r="H38" i="2"/>
  <c r="I38" i="2"/>
  <c r="J38" i="2"/>
  <c r="M38" i="2"/>
  <c r="N38" i="2"/>
  <c r="O38" i="2"/>
  <c r="F39" i="2"/>
  <c r="G39" i="2"/>
  <c r="H39" i="2"/>
  <c r="I39" i="2"/>
  <c r="J39" i="2"/>
  <c r="M39" i="2"/>
  <c r="N39" i="2"/>
  <c r="O39" i="2"/>
  <c r="F40" i="2"/>
  <c r="G40" i="2"/>
  <c r="H40" i="2"/>
  <c r="I40" i="2"/>
  <c r="J40" i="2"/>
  <c r="M40" i="2"/>
  <c r="N40" i="2"/>
  <c r="O40" i="2"/>
  <c r="F41" i="2"/>
  <c r="G41" i="2"/>
  <c r="H41" i="2"/>
  <c r="I41" i="2"/>
  <c r="J41" i="2"/>
  <c r="M41" i="2"/>
  <c r="N41" i="2"/>
  <c r="O41" i="2"/>
  <c r="F42" i="2"/>
  <c r="G42" i="2"/>
  <c r="H42" i="2"/>
  <c r="I42" i="2"/>
  <c r="J42" i="2"/>
  <c r="M42" i="2"/>
  <c r="N42" i="2"/>
  <c r="O42" i="2"/>
  <c r="F43" i="2"/>
  <c r="G43" i="2"/>
  <c r="H43" i="2"/>
  <c r="I43" i="2"/>
  <c r="J43" i="2"/>
  <c r="F44" i="2"/>
  <c r="G44" i="2"/>
  <c r="H44" i="2"/>
  <c r="I44" i="2"/>
  <c r="J44" i="2"/>
  <c r="F45" i="2"/>
  <c r="G45" i="2"/>
  <c r="H45" i="2"/>
  <c r="I45" i="2"/>
  <c r="J45" i="2"/>
  <c r="F46" i="2"/>
  <c r="G46" i="2"/>
  <c r="H46" i="2"/>
  <c r="I46" i="2"/>
  <c r="J46" i="2"/>
  <c r="F47" i="2"/>
  <c r="G47" i="2"/>
  <c r="H47" i="2"/>
  <c r="I47" i="2"/>
  <c r="J47" i="2"/>
  <c r="F48" i="2"/>
  <c r="G48" i="2"/>
  <c r="H48" i="2"/>
  <c r="I48" i="2"/>
  <c r="J48" i="2"/>
  <c r="F49" i="2"/>
  <c r="G49" i="2"/>
  <c r="H49" i="2"/>
  <c r="I49" i="2"/>
  <c r="J49" i="2"/>
  <c r="F50" i="2"/>
  <c r="G50" i="2"/>
  <c r="H50" i="2"/>
  <c r="I50" i="2"/>
  <c r="J50" i="2"/>
  <c r="F51" i="2"/>
  <c r="G51" i="2"/>
  <c r="H51" i="2"/>
  <c r="I51" i="2"/>
  <c r="J51" i="2"/>
  <c r="F52" i="2"/>
  <c r="G52" i="2"/>
  <c r="H52" i="2"/>
  <c r="I52" i="2"/>
  <c r="J52" i="2"/>
  <c r="F53" i="2"/>
  <c r="G53" i="2"/>
  <c r="H53" i="2"/>
  <c r="I53" i="2"/>
  <c r="J53" i="2"/>
  <c r="F54" i="2"/>
  <c r="G54" i="2"/>
  <c r="H54" i="2"/>
  <c r="I54" i="2"/>
  <c r="J54" i="2"/>
  <c r="F55" i="2"/>
  <c r="G55" i="2"/>
  <c r="H55" i="2"/>
  <c r="I55" i="2"/>
  <c r="J55" i="2"/>
  <c r="F56" i="2"/>
  <c r="G56" i="2"/>
  <c r="H56" i="2"/>
  <c r="I56" i="2"/>
  <c r="J56" i="2"/>
  <c r="F57" i="2"/>
  <c r="G57" i="2"/>
  <c r="H57" i="2"/>
  <c r="I57" i="2"/>
  <c r="J57" i="2"/>
  <c r="F58" i="2"/>
  <c r="G58" i="2"/>
  <c r="H58" i="2"/>
  <c r="I58" i="2"/>
  <c r="J58" i="2"/>
  <c r="F59" i="2"/>
  <c r="G59" i="2"/>
  <c r="H59" i="2"/>
  <c r="I59" i="2"/>
  <c r="J59" i="2"/>
  <c r="F60" i="2"/>
  <c r="G60" i="2"/>
  <c r="H60" i="2"/>
  <c r="I60" i="2"/>
  <c r="J60" i="2"/>
  <c r="F61" i="2"/>
  <c r="G61" i="2"/>
  <c r="H61" i="2"/>
  <c r="I61" i="2"/>
  <c r="J61" i="2"/>
  <c r="F62" i="2"/>
  <c r="G62" i="2"/>
  <c r="H62" i="2"/>
  <c r="I62" i="2"/>
  <c r="J62" i="2"/>
  <c r="F63" i="2"/>
  <c r="G63" i="2"/>
  <c r="H63" i="2"/>
  <c r="I63" i="2"/>
  <c r="J63" i="2"/>
  <c r="F64" i="2"/>
  <c r="G64" i="2"/>
  <c r="H64" i="2"/>
  <c r="I64" i="2"/>
  <c r="J64" i="2"/>
  <c r="F65" i="2"/>
  <c r="G65" i="2"/>
  <c r="H65" i="2"/>
  <c r="I65" i="2"/>
  <c r="J65" i="2"/>
  <c r="F66" i="2"/>
  <c r="G66" i="2"/>
  <c r="H66" i="2"/>
  <c r="I66" i="2"/>
  <c r="J66" i="2"/>
  <c r="F67" i="2"/>
  <c r="G67" i="2"/>
  <c r="H67" i="2"/>
  <c r="I67" i="2"/>
  <c r="J67" i="2"/>
  <c r="F68" i="2"/>
  <c r="G68" i="2"/>
  <c r="H68" i="2"/>
  <c r="I68" i="2"/>
  <c r="J68" i="2"/>
  <c r="F69" i="2"/>
  <c r="G69" i="2"/>
  <c r="H69" i="2"/>
  <c r="I69" i="2"/>
  <c r="J69" i="2"/>
  <c r="F70" i="2"/>
  <c r="G70" i="2"/>
  <c r="H70" i="2"/>
  <c r="I70" i="2"/>
  <c r="J70" i="2"/>
  <c r="F71" i="2"/>
  <c r="G71" i="2"/>
  <c r="H71" i="2"/>
  <c r="I71" i="2"/>
  <c r="J71" i="2"/>
  <c r="F72" i="2"/>
  <c r="G72" i="2"/>
  <c r="H72" i="2"/>
  <c r="I72" i="2"/>
  <c r="J72" i="2"/>
  <c r="F73" i="2"/>
  <c r="G73" i="2"/>
  <c r="H73" i="2"/>
  <c r="I73" i="2"/>
  <c r="J73" i="2"/>
  <c r="F74" i="2"/>
  <c r="G74" i="2"/>
  <c r="H74" i="2"/>
  <c r="I74" i="2"/>
  <c r="J74" i="2"/>
  <c r="F75" i="2"/>
  <c r="G75" i="2"/>
  <c r="H75" i="2"/>
  <c r="I75" i="2"/>
  <c r="J75" i="2"/>
  <c r="F76" i="2"/>
  <c r="G76" i="2"/>
  <c r="H76" i="2"/>
  <c r="I76" i="2"/>
  <c r="J76" i="2"/>
  <c r="F77" i="2"/>
  <c r="G77" i="2"/>
  <c r="H77" i="2"/>
  <c r="I77" i="2"/>
  <c r="J77" i="2"/>
  <c r="F78" i="2"/>
  <c r="G78" i="2"/>
  <c r="H78" i="2"/>
  <c r="I78" i="2"/>
  <c r="J78" i="2"/>
  <c r="F79" i="2"/>
  <c r="G79" i="2"/>
  <c r="H79" i="2"/>
  <c r="I79" i="2"/>
  <c r="J79" i="2"/>
  <c r="F80" i="2"/>
  <c r="G80" i="2"/>
  <c r="H80" i="2"/>
  <c r="I80" i="2"/>
  <c r="J80" i="2"/>
  <c r="F81" i="2"/>
  <c r="G81" i="2"/>
  <c r="H81" i="2"/>
  <c r="I81" i="2"/>
  <c r="J81" i="2"/>
  <c r="F82" i="2"/>
  <c r="G82" i="2"/>
  <c r="H82" i="2"/>
  <c r="I82" i="2"/>
  <c r="J82" i="2"/>
  <c r="F83" i="2"/>
  <c r="G83" i="2"/>
  <c r="H83" i="2"/>
  <c r="I83" i="2"/>
  <c r="J83" i="2"/>
  <c r="F84" i="2"/>
  <c r="G84" i="2"/>
  <c r="H84" i="2"/>
  <c r="I84" i="2"/>
  <c r="J84" i="2"/>
  <c r="F85" i="2"/>
  <c r="G85" i="2"/>
  <c r="H85" i="2"/>
  <c r="I85" i="2"/>
  <c r="J85" i="2"/>
  <c r="F86" i="2"/>
  <c r="G86" i="2"/>
  <c r="H86" i="2"/>
  <c r="I86" i="2"/>
  <c r="J86" i="2"/>
  <c r="F87" i="2"/>
  <c r="G87" i="2"/>
  <c r="H87" i="2"/>
  <c r="I87" i="2"/>
  <c r="J87" i="2"/>
  <c r="F88" i="2"/>
  <c r="G88" i="2"/>
  <c r="H88" i="2"/>
  <c r="I88" i="2"/>
  <c r="J88" i="2"/>
  <c r="F89" i="2"/>
  <c r="G89" i="2"/>
  <c r="H89" i="2"/>
  <c r="I89" i="2"/>
  <c r="J89" i="2"/>
  <c r="F90" i="2"/>
  <c r="G90" i="2"/>
  <c r="H90" i="2"/>
  <c r="I90" i="2"/>
  <c r="J90" i="2"/>
  <c r="F91" i="2"/>
  <c r="G91" i="2"/>
  <c r="H91" i="2"/>
  <c r="I91" i="2"/>
  <c r="J91" i="2"/>
  <c r="F92" i="2"/>
  <c r="G92" i="2"/>
  <c r="H92" i="2"/>
  <c r="I92" i="2"/>
  <c r="J92" i="2"/>
  <c r="F93" i="2"/>
  <c r="G93" i="2"/>
  <c r="H93" i="2"/>
  <c r="I93" i="2"/>
  <c r="J93" i="2"/>
  <c r="F94" i="2"/>
  <c r="G94" i="2"/>
  <c r="H94" i="2"/>
  <c r="I94" i="2"/>
  <c r="J94" i="2"/>
  <c r="I3" i="14"/>
</calcChain>
</file>

<file path=xl/sharedStrings.xml><?xml version="1.0" encoding="utf-8"?>
<sst xmlns="http://schemas.openxmlformats.org/spreadsheetml/2006/main" count="2344" uniqueCount="1175">
  <si>
    <t>Duct Noise is excessive even with E1 off on a windy day</t>
  </si>
  <si>
    <t>Measure E1 Air Volume with Current Transformer</t>
  </si>
  <si>
    <t>O</t>
  </si>
  <si>
    <t>Hook up reception desks</t>
  </si>
  <si>
    <t>Perchloric hood stack chase</t>
  </si>
  <si>
    <t>Replace Cooling Tower</t>
  </si>
  <si>
    <t>Paint Structure and Pipes in MR</t>
  </si>
  <si>
    <t>Dirt to fill in behind curbs</t>
  </si>
  <si>
    <t xml:space="preserve">        8/21/95</t>
  </si>
  <si>
    <t>S-3</t>
  </si>
  <si>
    <t>(3X)      B-41</t>
  </si>
  <si>
    <t>284T</t>
  </si>
  <si>
    <t>ER-1</t>
  </si>
  <si>
    <t>(2X)      A-73</t>
  </si>
  <si>
    <t>145T</t>
  </si>
  <si>
    <t xml:space="preserve">          9.2/4.6</t>
  </si>
  <si>
    <t xml:space="preserve">         Mech RM</t>
  </si>
  <si>
    <t>ER-2</t>
  </si>
  <si>
    <t>(2X)    BX-99</t>
  </si>
  <si>
    <t>213T</t>
  </si>
  <si>
    <t xml:space="preserve">     22.8/11.4</t>
  </si>
  <si>
    <t xml:space="preserve">         Mech Rm </t>
  </si>
  <si>
    <t>ER-3</t>
  </si>
  <si>
    <t>HP-1</t>
  </si>
  <si>
    <t xml:space="preserve">               None</t>
  </si>
  <si>
    <t>184T</t>
  </si>
  <si>
    <t xml:space="preserve">        13.4/6.7</t>
  </si>
  <si>
    <t>HP-2</t>
  </si>
  <si>
    <t>42.638.419.2</t>
  </si>
  <si>
    <t>HP-3</t>
  </si>
  <si>
    <t>182T</t>
  </si>
  <si>
    <t xml:space="preserve">  9.5/9.5/4.5</t>
  </si>
  <si>
    <t>HP-3A</t>
  </si>
  <si>
    <t xml:space="preserve">               None </t>
  </si>
  <si>
    <t xml:space="preserve">  9.5/9.0/4.5</t>
  </si>
  <si>
    <t>HP-4</t>
  </si>
  <si>
    <t xml:space="preserve">Install new Tumblers on 4 door outside doors </t>
  </si>
  <si>
    <t>Install handrails on test platform</t>
  </si>
  <si>
    <t>DONE</t>
  </si>
  <si>
    <t>Bolt Wall above solvent room</t>
  </si>
  <si>
    <t>Door Latch Guards and auto close Adjustments</t>
  </si>
  <si>
    <t>AC duct to phone closet plan</t>
  </si>
  <si>
    <t>Modular furniture hookup</t>
  </si>
  <si>
    <t>Electric Lock problems with Bolt hold close</t>
  </si>
  <si>
    <t xml:space="preserve">Paint West  stairwell </t>
  </si>
  <si>
    <t>Cover hole in 1st floor conference rm</t>
  </si>
  <si>
    <t>Ruben Anastacico</t>
  </si>
  <si>
    <t>architech</t>
  </si>
  <si>
    <t>E2  smaller of 2 small vent fans at south end of high roof)</t>
  </si>
  <si>
    <t>E3  (larger of 2 small vent fans at south end of high roof)</t>
  </si>
  <si>
    <t>4L310 (Grainger)
6832
437ET</t>
  </si>
  <si>
    <t>31 inches</t>
  </si>
  <si>
    <t>Roof HVAC - 207 office</t>
  </si>
  <si>
    <t>Roof HVAC - 207 Lab</t>
  </si>
  <si>
    <t>Roof HVAC - 220 office</t>
  </si>
  <si>
    <t>(add a 0 in front of 9)</t>
  </si>
  <si>
    <t>Costs</t>
  </si>
  <si>
    <t>Energy</t>
  </si>
  <si>
    <t>Rate</t>
  </si>
  <si>
    <t>Losses</t>
  </si>
  <si>
    <t>Capacity</t>
  </si>
  <si>
    <t>Ancillary</t>
  </si>
  <si>
    <t>MidAmerican</t>
  </si>
  <si>
    <t>Unit Rate</t>
  </si>
  <si>
    <t>Delivery</t>
  </si>
  <si>
    <t>Total KWH</t>
  </si>
  <si>
    <t>Must use Firefox to login to MidAmerican</t>
  </si>
  <si>
    <t>Can lights for outside and Atrium Entry</t>
  </si>
  <si>
    <t>Separate phone calling devise for cool or wet building</t>
  </si>
  <si>
    <t>Video Conference Plan</t>
  </si>
  <si>
    <t>Date greased</t>
  </si>
  <si>
    <t>BELT #</t>
  </si>
  <si>
    <t>Voltage</t>
  </si>
  <si>
    <t>Moter HP.</t>
  </si>
  <si>
    <t>Frame #</t>
  </si>
  <si>
    <t>Phase</t>
  </si>
  <si>
    <t>Amps</t>
  </si>
  <si>
    <t>RPM</t>
  </si>
  <si>
    <t>Location</t>
  </si>
  <si>
    <t>BELTCHANGE</t>
  </si>
  <si>
    <t>SERVICE FACT.</t>
  </si>
  <si>
    <t>S-1</t>
  </si>
  <si>
    <t>(3X)      B-34</t>
  </si>
  <si>
    <t>480 to Ground</t>
  </si>
  <si>
    <t>254T</t>
  </si>
  <si>
    <t xml:space="preserve">         Mech Rm</t>
  </si>
  <si>
    <t>S-2</t>
  </si>
  <si>
    <t>(2X)      B-47</t>
  </si>
  <si>
    <t>256T</t>
  </si>
  <si>
    <t>Fix drain in air intake or install peristaltic pump.  Get a price from a contractor to cut concrete to get at pipe and fix.</t>
  </si>
  <si>
    <t>Drain generator, replace generator engine rubber, flush radiator and refill antifreeze.</t>
  </si>
  <si>
    <t>Wallpaper boardroom and elevator areas</t>
  </si>
  <si>
    <t>Dry Marker Boards in conference rooms</t>
  </si>
  <si>
    <t>Flip Charts in Conference Rooms</t>
  </si>
  <si>
    <t xml:space="preserve">Paint Visitor on 4 Parking Spaces </t>
  </si>
  <si>
    <t>Adele</t>
  </si>
  <si>
    <t>Roof HVAC - 200 Shop</t>
  </si>
  <si>
    <t>Analysis is based upon the anticipated start date of: May 21, 2002</t>
  </si>
  <si>
    <t>Percent Savings</t>
  </si>
  <si>
    <t>CILCO Energy</t>
  </si>
  <si>
    <t>Summer Price</t>
  </si>
  <si>
    <t>Winter Price</t>
  </si>
  <si>
    <t>Note</t>
  </si>
  <si>
    <t>...The above analysis is based on the ComEd Market Index methodology for calculating the Period A (2001) market values and CTC values.</t>
  </si>
  <si>
    <t xml:space="preserve">          2.4/1.2</t>
  </si>
  <si>
    <t xml:space="preserve"> Acid  Stack</t>
  </si>
  <si>
    <t xml:space="preserve">         </t>
  </si>
  <si>
    <t>Warehouse Hood</t>
  </si>
  <si>
    <t>Warehouse Roof Ventilator</t>
  </si>
  <si>
    <t>Length</t>
  </si>
  <si>
    <t>UNiT</t>
  </si>
  <si>
    <t>Type of Drive</t>
  </si>
  <si>
    <t>Manufacture</t>
  </si>
  <si>
    <t>HR wall top  OAK</t>
  </si>
  <si>
    <t xml:space="preserve">Measure air flows  ER2 </t>
  </si>
  <si>
    <t>Detail all rooms 1 at a time</t>
  </si>
  <si>
    <t>Paint 207 Warehouse Walls and Ceiling</t>
  </si>
  <si>
    <t>Truck Exhaust Fan</t>
  </si>
  <si>
    <t>Replace Lab Hood Duct on Roof</t>
  </si>
  <si>
    <t xml:space="preserve">Old lab roof HVAC unit econimizer </t>
  </si>
  <si>
    <t>Lab Sample Door lock</t>
  </si>
  <si>
    <t>Main Door Card Reader</t>
  </si>
  <si>
    <t>Do Maintainence Punch Schedule</t>
  </si>
  <si>
    <t>http://www.comedpowerpath.com</t>
  </si>
  <si>
    <t>HD Closer on door near truck dock</t>
  </si>
  <si>
    <t xml:space="preserve">Measure air flows  ER3    </t>
  </si>
  <si>
    <t>Warehouse Cooling improvement plan</t>
  </si>
  <si>
    <t>WACO</t>
  </si>
  <si>
    <t>Doghouses for St. Charles hookup in lab 4</t>
  </si>
  <si>
    <t xml:space="preserve"> Trade Date   Issue Date    MCWCCITY  </t>
  </si>
  <si>
    <t xml:space="preserve"> Notes :  Prices are in U.S. $/MMBtu  dry gas. Prices are for gas traded on the dates shown for  incremental delivery.</t>
  </si>
  <si>
    <t xml:space="preserve">Lunch Room door New Sill &amp; support </t>
  </si>
  <si>
    <t>Magnihelics for S1, S2, S3 &amp; ER1</t>
  </si>
  <si>
    <t>All</t>
  </si>
  <si>
    <t>Lunch Room floor tile repair</t>
  </si>
  <si>
    <t>Pat</t>
  </si>
  <si>
    <t>Air Leak in Lab 9 @ floor</t>
  </si>
  <si>
    <t>Plan for Cooling Warehouses</t>
  </si>
  <si>
    <t>Stair tread North</t>
  </si>
  <si>
    <t>Main Entrance Stationary Door Keylock Dead bolts</t>
  </si>
  <si>
    <t>Clean up mechanical room</t>
  </si>
  <si>
    <t>Dimen Tile</t>
  </si>
  <si>
    <t>Repair Tile outside lunch room</t>
  </si>
  <si>
    <t>Aim East Flood light or move</t>
  </si>
  <si>
    <t>Prepare Air Well for Lift truck Delivery</t>
  </si>
  <si>
    <t>PW</t>
  </si>
  <si>
    <t>Seal Concrete block above patrition wall &amp; paint</t>
  </si>
  <si>
    <t>Perchloric duct leaks above  roof</t>
  </si>
  <si>
    <t>Flashing cover on south wall</t>
  </si>
  <si>
    <t>Fan Noise in E1</t>
  </si>
  <si>
    <t>207 fix HVAC heat and Ac</t>
  </si>
  <si>
    <t>Pipe Insulation for all vertical drain pipes</t>
  </si>
  <si>
    <t>Clean Return Air Grills</t>
  </si>
  <si>
    <t>12 Month Comparison</t>
  </si>
  <si>
    <t>Customer Projected Savings Analysis</t>
  </si>
  <si>
    <t>Belt Designation</t>
  </si>
  <si>
    <t>Outside Length "</t>
  </si>
  <si>
    <t>Shaft CL</t>
  </si>
  <si>
    <t>Shive Dia</t>
  </si>
  <si>
    <t>Approx.</t>
  </si>
  <si>
    <t>Actual</t>
  </si>
  <si>
    <t>Cooling Tower</t>
  </si>
  <si>
    <t>Belt</t>
  </si>
  <si>
    <t>S!</t>
  </si>
  <si>
    <t>S2</t>
  </si>
  <si>
    <t>B47 - 1A 106</t>
  </si>
  <si>
    <t>S3</t>
  </si>
  <si>
    <t>Unknown</t>
  </si>
  <si>
    <t xml:space="preserve">Bx99 </t>
  </si>
  <si>
    <t>4L - 540</t>
  </si>
  <si>
    <t>4L - 400</t>
  </si>
  <si>
    <t>5L - 370</t>
  </si>
  <si>
    <t>X13 - 660</t>
  </si>
  <si>
    <t>A46 / 3X - 471</t>
  </si>
  <si>
    <t>A48 - 3X - 472</t>
  </si>
  <si>
    <t>ER1</t>
  </si>
  <si>
    <t>ER2</t>
  </si>
  <si>
    <t>ER3 500 W. Wood Bathrooms</t>
  </si>
  <si>
    <t>Air Compressor</t>
  </si>
  <si>
    <t>E1</t>
  </si>
  <si>
    <t>Cents per kwh</t>
  </si>
  <si>
    <t>Clean out gravel then 
Just Check it.</t>
  </si>
  <si>
    <t>Change generator oil</t>
  </si>
  <si>
    <t>207 Space heater replacement</t>
  </si>
  <si>
    <t>http://www.comedpowerpath.com/PowerPathDr/Fa_default.asp</t>
  </si>
  <si>
    <t>Account #</t>
  </si>
  <si>
    <t>Meter #</t>
  </si>
  <si>
    <t>091489639</t>
  </si>
  <si>
    <t>Area well drain pipes install cover plates on all 3</t>
  </si>
  <si>
    <t>UPS power audit and plan</t>
  </si>
  <si>
    <t>CILCO+ComEd</t>
  </si>
  <si>
    <t>...The analysis is also based on historical data billing periods. Applicable taxes and ComEd decommissioning adjustments are excluded.</t>
  </si>
  <si>
    <t>MCWCCITY = Midwest - Chicago Citygate</t>
  </si>
  <si>
    <t>over 365 days</t>
  </si>
  <si>
    <t>Trailing 12 Mo</t>
  </si>
  <si>
    <t>Install grating over east area well</t>
  </si>
  <si>
    <t>Rewire ABB drive control wires</t>
  </si>
  <si>
    <t>Carole/Pat</t>
  </si>
  <si>
    <t>FIX or replace Generator Transfer Switch</t>
  </si>
  <si>
    <t>Redo 207 Bathroom vent fans</t>
  </si>
  <si>
    <t>Replace temporary lighting wire in warehouse</t>
  </si>
  <si>
    <t>Rewire elect room exaust fan on EP</t>
  </si>
  <si>
    <t>Check out LP-B 30 AMP breaker and update list</t>
  </si>
  <si>
    <t>Paint 212 floor and West stairs</t>
  </si>
  <si>
    <t>Fix Bathroom Soap Dispensers</t>
  </si>
  <si>
    <t>Paint Structures on Roofs</t>
  </si>
  <si>
    <t>Clean wallpaper in bathrooms</t>
  </si>
  <si>
    <t>Do &amp; Put Maintenance Check List Online</t>
  </si>
  <si>
    <t>Lunch room door  - Lock Cover Plate for Weatherstrip</t>
  </si>
  <si>
    <t>Fix, paint and kickplate North Dooor</t>
  </si>
  <si>
    <t>Clean out Area wells, especially Air Intake.</t>
  </si>
  <si>
    <t>Cooling Tower fan belts look loose. Replacement if needed.</t>
  </si>
  <si>
    <t>Install generator CO monitor on EP</t>
  </si>
  <si>
    <t>Run engine with hand held CO monitor to find leak.</t>
  </si>
  <si>
    <t>Grease all fan and pump bearings        (fans ER1,2,3 done)</t>
  </si>
  <si>
    <t>Lab hood bafffle plates</t>
  </si>
  <si>
    <t>Add 300 pounds to fan inertia pad to see how much the natural frequency changes.</t>
  </si>
  <si>
    <t>Insulation remove in stairwell heater</t>
  </si>
  <si>
    <t>Ceiling Stain Causes Janitor Closet</t>
  </si>
  <si>
    <t>Landscaping bids</t>
  </si>
  <si>
    <t xml:space="preserve">       13.4/6.7</t>
  </si>
  <si>
    <t>HP-5</t>
  </si>
  <si>
    <t xml:space="preserve">         3.6/1.8</t>
  </si>
  <si>
    <t>HP-7</t>
  </si>
  <si>
    <t>56H</t>
  </si>
  <si>
    <t xml:space="preserve">  6.6/6.6/3.3</t>
  </si>
  <si>
    <t>HP-8</t>
  </si>
  <si>
    <t>56Y</t>
  </si>
  <si>
    <t xml:space="preserve">         6.2/3.1</t>
  </si>
  <si>
    <t>HP-9</t>
  </si>
  <si>
    <t>E-1Hood ex</t>
  </si>
  <si>
    <t>(3)        B-65</t>
  </si>
  <si>
    <t>L215T</t>
  </si>
  <si>
    <t xml:space="preserve">              26/13</t>
  </si>
  <si>
    <t xml:space="preserve">        500 Roof</t>
  </si>
  <si>
    <t>Cooling TOWER</t>
  </si>
  <si>
    <t>(2X)   B-144</t>
  </si>
  <si>
    <t>Mens E3 Fan</t>
  </si>
  <si>
    <t>(1)       6832</t>
  </si>
  <si>
    <t>Bathrm EX</t>
  </si>
  <si>
    <t>(1)       5L330</t>
  </si>
  <si>
    <t xml:space="preserve">         230/460</t>
  </si>
  <si>
    <t xml:space="preserve">            3/4</t>
  </si>
  <si>
    <t>G56</t>
  </si>
  <si>
    <t>Caulk around East Area Well Door and Fill Rad Holes</t>
  </si>
  <si>
    <t>Thumb Lock to LIBRARY and conference S. door</t>
  </si>
  <si>
    <t xml:space="preserve">Elevator Sump pump lower level switch </t>
  </si>
  <si>
    <t>Work Area Setup for Electrical in Electical rm</t>
  </si>
  <si>
    <t>Ask each team for their list of most annoying stuff</t>
  </si>
  <si>
    <t>Seal north stairwell at roof</t>
  </si>
  <si>
    <t>PDS</t>
  </si>
  <si>
    <t>Fix Express AC condensate leak</t>
  </si>
  <si>
    <t>Closet in Board room</t>
  </si>
  <si>
    <t>E</t>
  </si>
  <si>
    <t>Perchloric duct leaks under roof</t>
  </si>
  <si>
    <t>H</t>
  </si>
  <si>
    <t>Stair tread West</t>
  </si>
  <si>
    <t>Repair Brick on 207</t>
  </si>
  <si>
    <t>Door Hardware 2nd floor</t>
  </si>
  <si>
    <t>DPCM</t>
  </si>
  <si>
    <t>Skylight tunnel in library</t>
  </si>
  <si>
    <t>Truck dock  building protection pier (see Dwg A1)</t>
  </si>
  <si>
    <t>1 &amp; 2</t>
  </si>
  <si>
    <t xml:space="preserve">Finish beam in wall north stairs </t>
  </si>
  <si>
    <t>207 Roof work and FLASHING over drive in door</t>
  </si>
  <si>
    <t>NA</t>
  </si>
  <si>
    <t>R &amp; G</t>
  </si>
  <si>
    <t>Mud around outlets</t>
  </si>
  <si>
    <t>UPS for rentals</t>
  </si>
  <si>
    <t>Easels for all conference rooms</t>
  </si>
  <si>
    <t>Closet bumpers</t>
  </si>
  <si>
    <t xml:space="preserve">1 &amp;2 </t>
  </si>
  <si>
    <t>Drywall around outlets</t>
  </si>
  <si>
    <t>Bill</t>
  </si>
  <si>
    <t>Presidents bathroom clean and fix wallpaper</t>
  </si>
  <si>
    <t>Fix bad grass spots</t>
  </si>
  <si>
    <t>Volleyball court improvements</t>
  </si>
  <si>
    <t>l</t>
  </si>
  <si>
    <t>Pipe Cover  labels</t>
  </si>
  <si>
    <t xml:space="preserve">Lab 9 countertop </t>
  </si>
  <si>
    <t>Fire doors operational</t>
  </si>
  <si>
    <t>Rearrange spotlights in pres office</t>
  </si>
  <si>
    <t>Connect Fire Alarm to Fire Dept</t>
  </si>
  <si>
    <t>Catwalk above metal ceiling</t>
  </si>
  <si>
    <t>Electric</t>
  </si>
  <si>
    <t>Wire generator fan control system</t>
  </si>
  <si>
    <t>CAE must install catwalk over metal ceiling</t>
  </si>
  <si>
    <t>drawing of generator electric on CADD</t>
  </si>
  <si>
    <t>Extra Electric in Dept 61 Area</t>
  </si>
  <si>
    <t>Generator Radiator</t>
  </si>
  <si>
    <t>AW</t>
  </si>
  <si>
    <t>Flag pole</t>
  </si>
  <si>
    <t>Paint Archive room</t>
  </si>
  <si>
    <t>Insulate concrete in Inlet Air Plenum  MORE ON FOOTING</t>
  </si>
  <si>
    <t>St. Charles</t>
  </si>
  <si>
    <t>Cracked Sashes in Labs</t>
  </si>
  <si>
    <t>BOILER FILL and Presure Problem</t>
  </si>
  <si>
    <t>Chiller startup</t>
  </si>
  <si>
    <t>Roll steam boiler back 6" toward wall  ALIGN</t>
  </si>
  <si>
    <t>buy valves for MR water</t>
  </si>
  <si>
    <t>Fix latch on roof hatch</t>
  </si>
  <si>
    <t>Paint Structure on roof &amp; Pipes</t>
  </si>
  <si>
    <t>Main Stack and Fan touchup</t>
  </si>
  <si>
    <t>Hold</t>
  </si>
  <si>
    <t>24 Month Offer:  June 2002 - May 2004</t>
  </si>
  <si>
    <t>Clean Air Engineering</t>
  </si>
  <si>
    <t>0291770002</t>
  </si>
  <si>
    <t>500 West Wood Street</t>
  </si>
  <si>
    <t xml:space="preserve">Palatine, IL  </t>
  </si>
  <si>
    <t>Delivery Services Tariff (DST)</t>
  </si>
  <si>
    <t>Month</t>
  </si>
  <si>
    <t>Total kWh</t>
  </si>
  <si>
    <t>Demand (kW)</t>
  </si>
  <si>
    <t>ComEd Rate 6 Charges</t>
  </si>
  <si>
    <t>Delivery Services</t>
  </si>
  <si>
    <t>Transmission</t>
  </si>
  <si>
    <t>Customer Transition Charge (CTC)</t>
  </si>
  <si>
    <t>Total ComED DST Charges</t>
  </si>
  <si>
    <t>CILCO Energy Supply</t>
  </si>
  <si>
    <t>TOTAL DELIVERED COST</t>
  </si>
  <si>
    <t>Savings with CILCO</t>
  </si>
  <si>
    <t>Gas Pipe Line.  on drawing?</t>
  </si>
  <si>
    <t>Chilled water leak in S3 pipe</t>
  </si>
  <si>
    <t>Cart for new building</t>
  </si>
  <si>
    <t>Stack drain with 4" water seal SS to froor drain</t>
  </si>
  <si>
    <t>Jim &amp; Vince</t>
  </si>
  <si>
    <t>Audio Paging System</t>
  </si>
  <si>
    <t>Cooling Tower fix  Float Valve</t>
  </si>
  <si>
    <t>West man door sticks</t>
  </si>
  <si>
    <t>Larry &amp; Joe</t>
  </si>
  <si>
    <t>Chiller Automation  and restart after outage</t>
  </si>
  <si>
    <t>Total 12 M</t>
  </si>
  <si>
    <t>TotalKWH</t>
  </si>
  <si>
    <t>Rolling 12m</t>
  </si>
  <si>
    <t>Daily Uasge</t>
  </si>
  <si>
    <t>Rolling 24m</t>
  </si>
  <si>
    <t>ComEd</t>
  </si>
  <si>
    <t>CILCO</t>
  </si>
  <si>
    <t>Total</t>
  </si>
  <si>
    <t>Cost $</t>
  </si>
  <si>
    <t>Average MWH</t>
  </si>
  <si>
    <t>Days</t>
  </si>
  <si>
    <t>Demand(KW)</t>
  </si>
  <si>
    <t>Average KWH</t>
  </si>
  <si>
    <t>Landscape trash out of dumpster</t>
  </si>
  <si>
    <t>207 Roof work at East end</t>
  </si>
  <si>
    <t>Check s3 coil for leaks</t>
  </si>
  <si>
    <t>Security system UPS outlet</t>
  </si>
  <si>
    <t>Leak check compressed air lines</t>
  </si>
  <si>
    <t>Sign for Wood street at Quintin</t>
  </si>
  <si>
    <t>Priority</t>
  </si>
  <si>
    <t>JOB</t>
  </si>
  <si>
    <t>Finished
to/date</t>
  </si>
  <si>
    <t>Assigned
by/date</t>
  </si>
  <si>
    <t>Inspected
By/Date</t>
  </si>
  <si>
    <t>Procedure
Done</t>
  </si>
  <si>
    <t>A</t>
  </si>
  <si>
    <t>Wire shipping computer and light on UPS</t>
  </si>
  <si>
    <t>Rewire 212 router on UPS</t>
  </si>
  <si>
    <t xml:space="preserve">Balance air flows  S3    </t>
  </si>
  <si>
    <t>Lab Doors closing quality</t>
  </si>
  <si>
    <t>T</t>
  </si>
  <si>
    <t>ED</t>
  </si>
  <si>
    <t>Unistrut in 1st Floor Conference Room</t>
  </si>
  <si>
    <t xml:space="preserve">Closet Door Facia </t>
  </si>
  <si>
    <t>Jim</t>
  </si>
  <si>
    <t>Redo Downlights in presidents office</t>
  </si>
  <si>
    <t>Lunch Room Pipe remove pipe</t>
  </si>
  <si>
    <t>Detail north stairwell and seal top of blocks to roof</t>
  </si>
  <si>
    <t>Grease all Fan and Pump Bearings</t>
  </si>
  <si>
    <t>E1 fan inlet expansion joint    Replacement if needed.</t>
  </si>
  <si>
    <t>Inventory bad ceiling tiles and check MR for replacements.  Order replacements if needed.</t>
  </si>
  <si>
    <t>Epoxy 207 warehouse floor - match existing</t>
  </si>
  <si>
    <t xml:space="preserve">Do light Bulbs in all buildings </t>
  </si>
  <si>
    <t>Media Center for conf rooms</t>
  </si>
  <si>
    <t>1st Floor Recpetion Area Coat Closet Plan</t>
  </si>
  <si>
    <t>Flush Chiller lines</t>
  </si>
  <si>
    <t>Clean Equip   S1-3/ Steam Boiler /Hotwater tank/Gen</t>
  </si>
  <si>
    <t>Hook up Elect for water treatment</t>
  </si>
  <si>
    <t>Clean out sump and settling holes.</t>
  </si>
  <si>
    <t>Leak in S3 coil</t>
  </si>
  <si>
    <t>Test ports in horizonal and vertical ducts</t>
  </si>
  <si>
    <t>Paint solvent Room</t>
  </si>
  <si>
    <t xml:space="preserve">Borrowed light frames </t>
  </si>
  <si>
    <t xml:space="preserve">Trap door for storage under grating in hung box </t>
  </si>
  <si>
    <t>Clean Tile in North Stairwell</t>
  </si>
  <si>
    <t>Clean Inside Windows  Atrium</t>
  </si>
  <si>
    <t xml:space="preserve">Purchase and Install new door in Boyle area </t>
  </si>
  <si>
    <t>Elevator Carpet</t>
  </si>
  <si>
    <t>Redo ceiling tile in 1st floor bathrooms</t>
  </si>
  <si>
    <t xml:space="preserve">Cut fan pads to size </t>
  </si>
  <si>
    <t>Door latch problem at main entrance</t>
  </si>
  <si>
    <t>Check air flows  ER1   w/ red hood &amp; enter on Data sht</t>
  </si>
  <si>
    <t>Check hood flows</t>
  </si>
  <si>
    <t>Cool Electrical room</t>
  </si>
  <si>
    <t>Smooth MR  floor</t>
  </si>
  <si>
    <t>207 Space heater stack fix</t>
  </si>
  <si>
    <t>Clean and detail old trucks</t>
  </si>
  <si>
    <t>Truck dock  building protection pier</t>
  </si>
  <si>
    <t>Remove grating to paint steel then replace</t>
  </si>
  <si>
    <t>Tar on Wall above Drive in Door</t>
  </si>
  <si>
    <t>Clean truck dock drains and make cover screen</t>
  </si>
  <si>
    <t>PDSA</t>
  </si>
  <si>
    <t xml:space="preserve"> A1</t>
  </si>
  <si>
    <t>Sound proof elevator, sprinkler and Mech rooms</t>
  </si>
  <si>
    <t xml:space="preserve">Fire control system test </t>
  </si>
  <si>
    <t>Work Area Setup Carpentry just outside MR</t>
  </si>
  <si>
    <t>Seal Kitchen Door</t>
  </si>
  <si>
    <t>Electric Panel Directories</t>
  </si>
  <si>
    <t>Johns office</t>
  </si>
  <si>
    <t>Paint and install stairrails in west stairwell</t>
  </si>
  <si>
    <t>I2</t>
  </si>
  <si>
    <t>PHONE AND DATA Wire TO RENTALS</t>
  </si>
  <si>
    <t>$$$$$$</t>
  </si>
  <si>
    <t>Kitchen sink pull downs</t>
  </si>
  <si>
    <t>Toliet and Seat in Bill Walker's off</t>
  </si>
  <si>
    <t>Paint floor in rentals</t>
  </si>
  <si>
    <t>Campbell</t>
  </si>
  <si>
    <t>Paint 1st floor Closet Door Frames Grey</t>
  </si>
  <si>
    <t>ER</t>
  </si>
  <si>
    <t>CFM w/  current transformer on E3</t>
  </si>
  <si>
    <t>Done</t>
  </si>
  <si>
    <t>T &amp; H Hole in Entry Wall</t>
  </si>
  <si>
    <t>Carole/Bob</t>
  </si>
  <si>
    <t>Shelves for Resource Center</t>
  </si>
  <si>
    <t>Connect Steam Boiler</t>
  </si>
  <si>
    <t>B</t>
  </si>
  <si>
    <t>P &amp; P</t>
  </si>
  <si>
    <t>E1 Condensation--need insulation below roof</t>
  </si>
  <si>
    <t>Heated sample line to Training Room</t>
  </si>
  <si>
    <t>L</t>
  </si>
  <si>
    <t>Current Transformers</t>
  </si>
  <si>
    <t>Lunch Room vending machines</t>
  </si>
  <si>
    <t>Air Compressor on Emergency Generator</t>
  </si>
  <si>
    <t>Lab 5 Return</t>
  </si>
  <si>
    <t>Pat wood</t>
  </si>
  <si>
    <t>Install current transformer on E1</t>
  </si>
  <si>
    <t>Wire north wall lab 9 for 220 1ph from Emer Gen Sw</t>
  </si>
  <si>
    <t>Install current transformer on ER1</t>
  </si>
  <si>
    <t>Lab Hall door dust caps</t>
  </si>
  <si>
    <t>Install current transformer on E3</t>
  </si>
  <si>
    <t>Paint Plug Mold</t>
  </si>
  <si>
    <t xml:space="preserve">Condenser pump shutoff overflow problem.   </t>
  </si>
  <si>
    <t>DI water for labs</t>
  </si>
  <si>
    <t>Install SP gauge on ER1 duct in MR</t>
  </si>
  <si>
    <t>AA hoods installation and L &amp; G prog mod</t>
  </si>
  <si>
    <t>Hinge grating over east area well</t>
  </si>
  <si>
    <t>Lunch Room Base trim</t>
  </si>
  <si>
    <t>Paint truck doors</t>
  </si>
  <si>
    <t>Ceiling Tile fix after Edwards Fixes Staining problem</t>
  </si>
  <si>
    <t>Patch area well drain pipe</t>
  </si>
  <si>
    <t>Welder outlet in MR</t>
  </si>
  <si>
    <t xml:space="preserve">Liz </t>
  </si>
  <si>
    <t>Screen to seperate training room from Weeze &amp; Walts</t>
  </si>
  <si>
    <t xml:space="preserve">Balance air flows  S2    </t>
  </si>
  <si>
    <t>Reset North Door and install Latch wire</t>
  </si>
  <si>
    <t>Larry</t>
  </si>
  <si>
    <t>Fix Hinges on Wood Street door</t>
  </si>
  <si>
    <t>Not Poss.</t>
  </si>
  <si>
    <t>Check all Air ducts from VAV and Valve opps</t>
  </si>
  <si>
    <t>Check all fans for vibration</t>
  </si>
  <si>
    <t>Pre 2001</t>
  </si>
  <si>
    <t>Jodi &amp; Mike  A lot</t>
  </si>
  <si>
    <t>Some</t>
  </si>
  <si>
    <t>YES</t>
  </si>
  <si>
    <t>YES it is done!</t>
  </si>
  <si>
    <t>Vince Ferro &amp; Jeff Capek</t>
  </si>
  <si>
    <t>Will Prebel did it</t>
  </si>
  <si>
    <t>Check and do some</t>
  </si>
  <si>
    <t>Jaun did it</t>
  </si>
  <si>
    <t>Should be OK until 2005</t>
  </si>
  <si>
    <t xml:space="preserve">Balance water flow   check </t>
  </si>
  <si>
    <t>Sump pump leak</t>
  </si>
  <si>
    <t>Roof protection under scaffolding</t>
  </si>
  <si>
    <t>Cooling Tower fix leaks</t>
  </si>
  <si>
    <t>Clean roofs</t>
  </si>
  <si>
    <t>Fan Noise e3 or E1</t>
  </si>
  <si>
    <t>Fix S3  Chilled water coil</t>
  </si>
  <si>
    <t xml:space="preserve">LINE SET @ </t>
  </si>
  <si>
    <t>$LOC1</t>
  </si>
  <si>
    <t>$LOC14</t>
  </si>
  <si>
    <t>$LOC15</t>
  </si>
  <si>
    <t>$LOC13</t>
  </si>
  <si>
    <t>$LOC7</t>
  </si>
  <si>
    <t>$LOC8</t>
  </si>
  <si>
    <t>If HP3 ON Starts HP8</t>
  </si>
  <si>
    <t>$LOC11</t>
  </si>
  <si>
    <t>Water treatment relay on chiller contact 11</t>
  </si>
  <si>
    <t>Emergency power audit and plan</t>
  </si>
  <si>
    <t>Water treatment interlock with condenser flow</t>
  </si>
  <si>
    <t>Hang Unit heater for generator</t>
  </si>
  <si>
    <t>Build shelves in archive room  per plan</t>
  </si>
  <si>
    <t>Freeze protection program on building computer</t>
  </si>
  <si>
    <t>Walker duct tombstones</t>
  </si>
  <si>
    <t>Stair tread Main (cut carpet to fit until mat arrives )</t>
  </si>
  <si>
    <t>HVAC T</t>
  </si>
  <si>
    <t>Energy Saving Thermostats or add to Landis &amp; Gyr(all)</t>
  </si>
  <si>
    <t>MR</t>
  </si>
  <si>
    <t xml:space="preserve">Paint 207 bathroom and clean fix tile </t>
  </si>
  <si>
    <t>Crate cooling coil</t>
  </si>
  <si>
    <t>Wire lab 9</t>
  </si>
  <si>
    <t>Fran</t>
  </si>
  <si>
    <t xml:space="preserve">fence on old building above entrance </t>
  </si>
  <si>
    <t>Humming noise on Board room VAV at 100% S3</t>
  </si>
  <si>
    <t>Northwest</t>
  </si>
  <si>
    <t>Finish Carpet</t>
  </si>
  <si>
    <t>BoB S</t>
  </si>
  <si>
    <t>Paint north door inside and out</t>
  </si>
  <si>
    <t>Rig Unistrut gantry to enable lift from truck dock</t>
  </si>
  <si>
    <t>Closet Rods  and shelfs see Adele or Carole (Closetmaid)</t>
  </si>
  <si>
    <t>Bob/Wally</t>
  </si>
  <si>
    <t>Move VAV to Lab 9</t>
  </si>
  <si>
    <t>Sample spiking port</t>
  </si>
  <si>
    <t>North door closer</t>
  </si>
  <si>
    <t>Carole</t>
  </si>
  <si>
    <t>Main Door Mat</t>
  </si>
  <si>
    <t>Seal wall at top of stairwells @ Scuttle</t>
  </si>
  <si>
    <t>Build shelves in janitors rooms</t>
  </si>
  <si>
    <t>Wrap Pipes from Presidents Bathroom above 1st floor</t>
  </si>
  <si>
    <t>West stair well seal top of wall</t>
  </si>
  <si>
    <t>Install all Door Hardware  LL</t>
  </si>
  <si>
    <t>Door Stops instead of  blocks or Hinge Breaker</t>
  </si>
  <si>
    <t>Leak outside Rich Kings office</t>
  </si>
  <si>
    <t>Dim Tile</t>
  </si>
  <si>
    <t>PART 2002</t>
  </si>
  <si>
    <t>Partial 2002 &amp; 2003</t>
  </si>
  <si>
    <t>Check for leak</t>
  </si>
  <si>
    <t>Check for opps</t>
  </si>
  <si>
    <t>Plan</t>
  </si>
  <si>
    <t>Run wire from MR to SCU 3 &amp; 4</t>
  </si>
  <si>
    <t>Bill W</t>
  </si>
  <si>
    <t>Boiler lead lag control</t>
  </si>
  <si>
    <t>E1 fan inlet plenum has a come-a-long ?? remove</t>
  </si>
  <si>
    <t>Lunch Room Lock</t>
  </si>
  <si>
    <t>Pres Coffee light move to over sink and fill holes</t>
  </si>
  <si>
    <t>KWH</t>
  </si>
  <si>
    <t>Basement ceiling lights</t>
  </si>
  <si>
    <t>Mech room fixup</t>
  </si>
  <si>
    <t>Air Dryer for labs</t>
  </si>
  <si>
    <t>Leaks in Wall in sprinkler room</t>
  </si>
  <si>
    <t>Paint Structure in MR</t>
  </si>
  <si>
    <t>Air Seperator knurled missing</t>
  </si>
  <si>
    <t>Air Filter section Missing</t>
  </si>
  <si>
    <t>C</t>
  </si>
  <si>
    <t>Ceiling tiles replace and repair</t>
  </si>
  <si>
    <t>Drywall repair</t>
  </si>
  <si>
    <t>Work Area Setup for Mechanical in MR</t>
  </si>
  <si>
    <t>Boilers should alternate</t>
  </si>
  <si>
    <t>Work Area Setup for welding in MR</t>
  </si>
  <si>
    <t>Grout Pumps</t>
  </si>
  <si>
    <t>Truck Dock Angle</t>
  </si>
  <si>
    <t>Net Presenty Value</t>
  </si>
  <si>
    <t>Lab 4 Plywood PAINT BEFORE INSTALLING!  DON'T Paint epoxy walls!</t>
  </si>
  <si>
    <t xml:space="preserve">Set Hood Min flows   E1    </t>
  </si>
  <si>
    <t xml:space="preserve">Bathroom fan for 207 </t>
  </si>
  <si>
    <t>Intern summer shirts</t>
  </si>
  <si>
    <t>Operate Warehouse fans on CO level</t>
  </si>
  <si>
    <t xml:space="preserve">  A</t>
  </si>
  <si>
    <t>Steps for test plateform.</t>
  </si>
  <si>
    <t>John's Office finish and move in</t>
  </si>
  <si>
    <t>Vince</t>
  </si>
  <si>
    <t>UPS and Emergency survey  Fix WIW Sue Barb</t>
  </si>
  <si>
    <t xml:space="preserve">Data conduit to 246 </t>
  </si>
  <si>
    <t>207 Air Conditioning Condenser fan</t>
  </si>
  <si>
    <t>Clean up behind curbs,  around well and in pond.</t>
  </si>
  <si>
    <t>Caulk Expansion joints</t>
  </si>
  <si>
    <t xml:space="preserve">Before landscaping  cleanup </t>
  </si>
  <si>
    <t xml:space="preserve">Power conduit to  trailers </t>
  </si>
  <si>
    <t>Fill front for sidewalk</t>
  </si>
  <si>
    <t>Green Rose</t>
  </si>
  <si>
    <t>Replace Dead Trees</t>
  </si>
  <si>
    <t>Elevate man hole covers</t>
  </si>
  <si>
    <t xml:space="preserve">Patch holes in parking catch basins </t>
  </si>
  <si>
    <t>Truck Dock Drain Screen</t>
  </si>
  <si>
    <t>Walls, doors etc. fix, plaster and paint</t>
  </si>
  <si>
    <t>Inspect Locks and Weatherstrip</t>
  </si>
  <si>
    <t>Inspect Cooling tower Orfice distribuator, fill, belts and sump.</t>
  </si>
  <si>
    <t>Inspect warehouse floors</t>
  </si>
  <si>
    <t>Check all fan vibration and record</t>
  </si>
  <si>
    <t>Inspect and run Generator and Transfer Switch</t>
  </si>
  <si>
    <t>Inspect and fix Bathroom Soap Dispensers</t>
  </si>
  <si>
    <t>Intern feedback form</t>
  </si>
  <si>
    <t>Pictures of new employees on Intranet</t>
  </si>
  <si>
    <t xml:space="preserve">Replace bad light Bulbs in all buildings </t>
  </si>
  <si>
    <t>Replace or fix stained Ceiling Tile</t>
  </si>
  <si>
    <t>Mark Roach</t>
  </si>
  <si>
    <t>Interference in mechanical room</t>
  </si>
  <si>
    <t>Sky Light in Library  (drop in grid)</t>
  </si>
  <si>
    <t>Add 2 more panels</t>
  </si>
  <si>
    <t>Roof Problems</t>
  </si>
  <si>
    <t>207 and clean tile floor and walls</t>
  </si>
  <si>
    <t xml:space="preserve"> VAV flow adjustment all boxes</t>
  </si>
  <si>
    <t>Move dept 61 fan switch and install thermostat</t>
  </si>
  <si>
    <t>MR Bolt dampers open in S1, S2, S3</t>
  </si>
  <si>
    <t>Seal truck dock conduit where jack removed light</t>
  </si>
  <si>
    <t>Alex</t>
  </si>
  <si>
    <t>AA and ICP Flow  total in Computer</t>
  </si>
  <si>
    <t>1&amp;2</t>
  </si>
  <si>
    <t>Access to grease fan bearings</t>
  </si>
  <si>
    <t>Fix ABB S2 Drive</t>
  </si>
  <si>
    <t>Ewdards</t>
  </si>
  <si>
    <t>Signs for piping in MR</t>
  </si>
  <si>
    <t>S</t>
  </si>
  <si>
    <t>Boiler modulating control</t>
  </si>
  <si>
    <t>Hi Tech</t>
  </si>
  <si>
    <t>Install water treatment chemicals</t>
  </si>
  <si>
    <t>Install Gaskets for Damper blades</t>
  </si>
  <si>
    <t>Sanitary pump leaks</t>
  </si>
  <si>
    <t>SR</t>
  </si>
  <si>
    <t>Cooling tower  cleanup and hatch cover</t>
  </si>
  <si>
    <t>Soil pipe drain on west foundation wall</t>
  </si>
  <si>
    <t>Landscaper</t>
  </si>
  <si>
    <t>Protect maple tree</t>
  </si>
  <si>
    <t>Period</t>
  </si>
  <si>
    <t>Usage</t>
  </si>
  <si>
    <t>Charges</t>
  </si>
  <si>
    <t>LOC</t>
  </si>
  <si>
    <t>CPU</t>
  </si>
  <si>
    <t>Purpose</t>
  </si>
  <si>
    <t>Hold Vapor Pressure intermediate  var</t>
  </si>
  <si>
    <t>Sets S2 override time into seconds</t>
  </si>
  <si>
    <t>S2 override ON/OFF Latch</t>
  </si>
  <si>
    <t>2740 ON
2070 OFF</t>
  </si>
  <si>
    <t>Call for heat from??</t>
  </si>
  <si>
    <t>same as $LOC14</t>
  </si>
  <si>
    <t>Kim and Traci Computer &amp; Phone on UPS</t>
  </si>
  <si>
    <t xml:space="preserve">Fix air compressor leak </t>
  </si>
  <si>
    <t>Greenfield on S3 leads and Wire to outside Rad</t>
  </si>
  <si>
    <t>Training room  air flow VAV and valve</t>
  </si>
  <si>
    <t>Grind spatter off stairwell wall</t>
  </si>
  <si>
    <t>Archive build shelves plan 1st</t>
  </si>
  <si>
    <t>Run extra generators for 212 and 207</t>
  </si>
  <si>
    <t>Run only one fan or reduce speed on 207 cooling coil</t>
  </si>
  <si>
    <t>Relative Benefit</t>
  </si>
  <si>
    <t>Energy Saving Idea for Hot Days</t>
  </si>
  <si>
    <t>Relative Savings $/Mo.</t>
  </si>
  <si>
    <t>Relative Costs $/Mo.</t>
  </si>
  <si>
    <t>Task Owner
&gt;Trainer</t>
  </si>
  <si>
    <t>Auditor</t>
  </si>
  <si>
    <t>Plan &amp; Procedure</t>
  </si>
  <si>
    <t>Wire west oven  4/12 deadline</t>
  </si>
  <si>
    <t>Wire north wall lab 9 plastic plug mold for UPS</t>
  </si>
  <si>
    <t>Hotwater room ventilation</t>
  </si>
  <si>
    <t>LL</t>
  </si>
  <si>
    <t xml:space="preserve">Hotwater ON </t>
  </si>
  <si>
    <t>Edwards</t>
  </si>
  <si>
    <t>Fix Leaks in Hood Exhaust system</t>
  </si>
  <si>
    <t>CFM w/  current transformer on ER1 (S of PDSA)</t>
  </si>
  <si>
    <t>Seal pipes in mechanical room  "Guaranteed"</t>
  </si>
  <si>
    <t>ALL</t>
  </si>
  <si>
    <t>D</t>
  </si>
  <si>
    <t>Art</t>
  </si>
  <si>
    <t>Install all Door Hardware  1st floor</t>
  </si>
  <si>
    <t>Pat Wood</t>
  </si>
  <si>
    <t>Solvent Room ramp</t>
  </si>
  <si>
    <t>Bob</t>
  </si>
  <si>
    <t>Install test platform  50#/ft2</t>
  </si>
  <si>
    <t>Capital</t>
  </si>
  <si>
    <t xml:space="preserve">Reduce </t>
  </si>
  <si>
    <t>Seal off Lab hoods which are not in use</t>
  </si>
  <si>
    <t>Doug/Bill</t>
  </si>
  <si>
    <t>Flood &amp; Spray Roofs and outside walls using well water</t>
  </si>
  <si>
    <t>Minimize shades and blind chimney effect</t>
  </si>
  <si>
    <t>Needs a plan</t>
  </si>
  <si>
    <t>Shut off unused office equipment</t>
  </si>
  <si>
    <t>Reduce boiler hot water temperature</t>
  </si>
  <si>
    <t>Control for S1HWT</t>
  </si>
  <si>
    <t>Lunchroom door lock protector plate like main door</t>
  </si>
  <si>
    <t>Paint prep room corner</t>
  </si>
  <si>
    <t>Sketch a plan for board room closet</t>
  </si>
  <si>
    <t>Set up manual for cleaning</t>
  </si>
  <si>
    <t>Change oil on generator</t>
  </si>
  <si>
    <t>Mentor feedback each month</t>
  </si>
  <si>
    <t>Intern feedback each month</t>
  </si>
  <si>
    <t>Landscape plan</t>
  </si>
  <si>
    <t>Door kickplates</t>
  </si>
  <si>
    <t>Carpet replace</t>
  </si>
  <si>
    <t>Room inspections</t>
  </si>
  <si>
    <t>Volleyball court repair</t>
  </si>
  <si>
    <t>Cover sky lights with reflective material</t>
  </si>
  <si>
    <t xml:space="preserve">Seal north stairwell </t>
  </si>
  <si>
    <t>Install reflectors to improve light effectiveness</t>
  </si>
  <si>
    <t>Total monthly savings estimate</t>
  </si>
  <si>
    <t>Total yearly savings estimate</t>
  </si>
  <si>
    <t>Tag needed</t>
  </si>
  <si>
    <t>Reverse (when how)</t>
  </si>
  <si>
    <t>If lab work can be delayed turn off chilled water to lab fan S1 coil</t>
  </si>
  <si>
    <t>Doug&gt;Vince</t>
  </si>
  <si>
    <t>On Lab Doors</t>
  </si>
  <si>
    <t>Dumpster Pad and cedar fence</t>
  </si>
  <si>
    <t>Adjust lab hood sash's</t>
  </si>
  <si>
    <t>Conference room  chair rails and floor molding</t>
  </si>
  <si>
    <t xml:space="preserve">Balance air flows  S1    </t>
  </si>
  <si>
    <t>Cooling Tower Cleaning</t>
  </si>
  <si>
    <t>R04</t>
  </si>
  <si>
    <t>Remove old Electrical Box by Entrance transformer</t>
  </si>
  <si>
    <t>City Water</t>
  </si>
  <si>
    <t>Well Water</t>
  </si>
  <si>
    <t>CaH</t>
  </si>
  <si>
    <t>P Alk.</t>
  </si>
  <si>
    <t>M Alk</t>
  </si>
  <si>
    <t>OH Alk</t>
  </si>
  <si>
    <t>Chloides</t>
  </si>
  <si>
    <t>Phosphates</t>
  </si>
  <si>
    <t>Sulfite</t>
  </si>
  <si>
    <t>Conductance
TDS MMHOS</t>
  </si>
  <si>
    <t>pH</t>
  </si>
  <si>
    <t>Nitrite</t>
  </si>
  <si>
    <t>Iron</t>
  </si>
  <si>
    <t>Moblidimum</t>
  </si>
  <si>
    <t>High</t>
  </si>
  <si>
    <t>Normal Range Limits</t>
  </si>
  <si>
    <t>Low</t>
  </si>
  <si>
    <t>Fix brick problems.</t>
  </si>
  <si>
    <t>RG</t>
  </si>
  <si>
    <t>Repair dryvit</t>
  </si>
  <si>
    <t>Insulate E1 inlet plenum and install Dam</t>
  </si>
  <si>
    <t>Spinolas</t>
  </si>
  <si>
    <t>Finish topsoil</t>
  </si>
  <si>
    <t>Set PRE1 volume and speed</t>
  </si>
  <si>
    <t>Remove Concrete from wood st shoulder</t>
  </si>
  <si>
    <t>Stack Engineering calcualtions to village</t>
  </si>
  <si>
    <t>Remove old curb and asphalt</t>
  </si>
  <si>
    <t>Perchloric hood flow analog to program</t>
  </si>
  <si>
    <t>Install Bathroom Towel dispenser</t>
  </si>
  <si>
    <t>Prresidents Bathroom install pressure equalizing grill</t>
  </si>
  <si>
    <t>Make Main Stair Risers more equal</t>
  </si>
  <si>
    <t xml:space="preserve">Weather strip and adjust doors seal </t>
  </si>
  <si>
    <t>Seal Roof openings which are not in use (roof fan, space heater etc.)</t>
  </si>
  <si>
    <t>Turn off hot water heaters</t>
  </si>
  <si>
    <t>Use stairs</t>
  </si>
  <si>
    <t>Need script &amp; announcement</t>
  </si>
  <si>
    <t>3M film on single pane windows</t>
  </si>
  <si>
    <t xml:space="preserve">500 ww  Bathroom vent fans on light switch </t>
  </si>
  <si>
    <t>Wire Bachco    4/25</t>
  </si>
  <si>
    <t>Paint 207 walls</t>
  </si>
  <si>
    <t>Bent linkage S1 OA damper west</t>
  </si>
  <si>
    <t>Boiler relief valves should be piped to drains  Lets let this go until Presure relief problem is fixed.</t>
  </si>
  <si>
    <t>Cut around S3 leak with Drummel</t>
  </si>
  <si>
    <t>Replace Rectangular Duct with Round 36" Dia</t>
  </si>
  <si>
    <t>Paint touch up stack and E1 fan</t>
  </si>
  <si>
    <t>Fix hole in membrane roofing</t>
  </si>
  <si>
    <t>PAt</t>
  </si>
  <si>
    <t>Cooling Tower Fill Valve</t>
  </si>
  <si>
    <t>Laundry Tub Drain hook up</t>
  </si>
  <si>
    <t>Install some operable windows</t>
  </si>
  <si>
    <t>Install motion detector light switches</t>
  </si>
  <si>
    <t>Install motion detector thermostats</t>
  </si>
  <si>
    <t>Plant Ivy on brick walls</t>
  </si>
  <si>
    <t>3401-3402</t>
  </si>
  <si>
    <t>4000-4020</t>
  </si>
  <si>
    <t>(A)</t>
  </si>
  <si>
    <t>Approved</t>
  </si>
  <si>
    <t>(C)</t>
  </si>
  <si>
    <t>Original</t>
  </si>
  <si>
    <t>Change Orders</t>
  </si>
  <si>
    <t>Adjusted</t>
  </si>
  <si>
    <t>Type of Work</t>
  </si>
  <si>
    <t>Contractor (see attached</t>
  </si>
  <si>
    <t>Contract</t>
  </si>
  <si>
    <t>and/or</t>
  </si>
  <si>
    <t>Local Variables for HVAC Program</t>
  </si>
  <si>
    <t>Energy Saving Ideas for Curtailment</t>
  </si>
  <si>
    <t>Do Items on Hot Days list</t>
  </si>
  <si>
    <t>Throw Auto Transfer breaker</t>
  </si>
  <si>
    <t>Throw Manual Breaker (study what is on it)</t>
  </si>
  <si>
    <t>Emergency lights except HVAC duct smoke alarm</t>
  </si>
  <si>
    <t>Turn off boilers</t>
  </si>
  <si>
    <t>Turn off unneeded pumps</t>
  </si>
  <si>
    <t>Switch more load to emergency generator</t>
  </si>
  <si>
    <t>Cella Concrete, Inc.</t>
  </si>
  <si>
    <t>Paving</t>
  </si>
  <si>
    <t>Northern Paving, Inc.</t>
  </si>
  <si>
    <t>Walks</t>
  </si>
  <si>
    <t>Pre-Cast Slabs</t>
  </si>
  <si>
    <t>Midwest Flexicore</t>
  </si>
  <si>
    <t>Roof</t>
  </si>
  <si>
    <t>Regal Roofing Co.</t>
  </si>
  <si>
    <t>847-299-1110</t>
  </si>
  <si>
    <t>Plumbing</t>
  </si>
  <si>
    <t>P &amp; P Plumbing &amp; Heating</t>
  </si>
  <si>
    <t>Masonry</t>
  </si>
  <si>
    <t>Hendersons' Construction</t>
  </si>
  <si>
    <t>Exterior Plaster</t>
  </si>
  <si>
    <t>R.G. Interiors, Inc.</t>
  </si>
  <si>
    <t>Dampproof</t>
  </si>
  <si>
    <t>Air Pressure Dampproofing</t>
  </si>
  <si>
    <t>Atrium</t>
  </si>
  <si>
    <t>View Thru</t>
  </si>
  <si>
    <t>847-352-1232</t>
  </si>
  <si>
    <t>Glass &amp; Glazing</t>
  </si>
  <si>
    <t>Capitol Glass</t>
  </si>
  <si>
    <t>HVAC</t>
  </si>
  <si>
    <t>Edwards Engineering</t>
  </si>
  <si>
    <t>Electrical:</t>
  </si>
  <si>
    <t xml:space="preserve">  Transformer</t>
  </si>
  <si>
    <t>Riviera Transformer Co.</t>
  </si>
  <si>
    <t xml:space="preserve">  Electric</t>
  </si>
  <si>
    <t>Waco Electric Corporation</t>
  </si>
  <si>
    <t>Fire Protection</t>
  </si>
  <si>
    <t>Valley Automatic Sprinkler</t>
  </si>
  <si>
    <t>Accoust Ceilings</t>
  </si>
  <si>
    <t>Noonan</t>
  </si>
  <si>
    <t>Elevator</t>
  </si>
  <si>
    <t>Dover Elevator Co.</t>
  </si>
  <si>
    <t>Drywall</t>
  </si>
  <si>
    <t>R.G. Interiors Inc.</t>
  </si>
  <si>
    <t>Wood Doors &amp; Frm</t>
  </si>
  <si>
    <t>Imperial Woodwork</t>
  </si>
  <si>
    <t>Metal Doors &amp; Frm</t>
  </si>
  <si>
    <t>M  &amp;  F</t>
  </si>
  <si>
    <t>Hardware--Doors</t>
  </si>
  <si>
    <t>Lind</t>
  </si>
  <si>
    <t>Lab Casework</t>
  </si>
  <si>
    <t>Carpeting</t>
  </si>
  <si>
    <t>Northern Carpeting</t>
  </si>
  <si>
    <t xml:space="preserve">Floors, </t>
  </si>
  <si>
    <t>Dimensional Flooring</t>
  </si>
  <si>
    <t>Painting</t>
  </si>
  <si>
    <t>Cambell</t>
  </si>
  <si>
    <t>Cabinets &amp; Countertops</t>
  </si>
  <si>
    <t>Drape or shade atrium windows with reflective material</t>
  </si>
  <si>
    <t>Dry Mark boards for conference rooms 1 &amp; 2.</t>
  </si>
  <si>
    <t>Clean and repair Drivit  see truck dock.</t>
  </si>
  <si>
    <t>Fix Leak in South Atrium Window</t>
  </si>
  <si>
    <t>Perchloric hood wiring</t>
  </si>
  <si>
    <t>Balance Bathroom ventilator fan</t>
  </si>
  <si>
    <t>R</t>
  </si>
  <si>
    <t>Entry floor tile finish</t>
  </si>
  <si>
    <t>Window mullun to wall gap filler (Jerry Murray's Office)</t>
  </si>
  <si>
    <t>1&amp; 2</t>
  </si>
  <si>
    <t>Replace lights with more energy efficient ones</t>
  </si>
  <si>
    <t xml:space="preserve">  Humidif. Boiler</t>
  </si>
  <si>
    <t>Steam Sales Corporation</t>
  </si>
  <si>
    <t>Water Treatment</t>
  </si>
  <si>
    <t>Hi-Tech</t>
  </si>
  <si>
    <t>Bullack</t>
  </si>
  <si>
    <t>Air Handling</t>
  </si>
  <si>
    <t>USA Coil &amp; Air, Inc.</t>
  </si>
  <si>
    <t>Lab Exhaust Stack &amp; fan</t>
  </si>
  <si>
    <t>Palatine Welding + CAE+Himelblau</t>
  </si>
  <si>
    <t>Perchl. Exhaust</t>
  </si>
  <si>
    <t>spray sys + Chi blow pipe+ Kawanee</t>
  </si>
  <si>
    <t>Blue Board</t>
  </si>
  <si>
    <t>Expense</t>
  </si>
  <si>
    <t>Loading Dock Wall</t>
  </si>
  <si>
    <t>Generator</t>
  </si>
  <si>
    <t>Program HVAC</t>
  </si>
  <si>
    <t>Close Blinds and pull all shades down</t>
  </si>
  <si>
    <t>Team&gt;Vince</t>
  </si>
  <si>
    <t xml:space="preserve">Raise unused lab room temperature set points </t>
  </si>
  <si>
    <t>Reduce Lighting</t>
  </si>
  <si>
    <t>Reduce HAVC fan speeds by lowering SP</t>
  </si>
  <si>
    <t>Set Thermostats up 2 degrees</t>
  </si>
  <si>
    <t>Replace spot lights with more energy efficient ones</t>
  </si>
  <si>
    <t>Dan</t>
  </si>
  <si>
    <t>Sample</t>
  </si>
  <si>
    <t>Field Test</t>
  </si>
  <si>
    <t>Chilled Water</t>
  </si>
  <si>
    <t>Boiler Water</t>
  </si>
  <si>
    <t>Columbia  &amp;   R12</t>
  </si>
  <si>
    <t>Architect &amp; Eng.</t>
  </si>
  <si>
    <t>Blauck</t>
  </si>
  <si>
    <t>Contingency</t>
  </si>
  <si>
    <t>Total Construction Escrow Cost</t>
  </si>
  <si>
    <t>Original Mortgage</t>
  </si>
  <si>
    <t>TOTAL CONSTRUCTION LOAN</t>
  </si>
  <si>
    <t>(B)</t>
  </si>
  <si>
    <t>Contractor</t>
  </si>
  <si>
    <t>Village Fees</t>
  </si>
  <si>
    <t>Road Extension</t>
  </si>
  <si>
    <t>AEI Engineers</t>
  </si>
  <si>
    <t>Financing:</t>
  </si>
  <si>
    <t xml:space="preserve">  Construction Pt.</t>
  </si>
  <si>
    <t xml:space="preserve">  Lending Pt.</t>
  </si>
  <si>
    <t xml:space="preserve">  Realtor Pt.</t>
  </si>
  <si>
    <t xml:space="preserve">  Other Fees</t>
  </si>
  <si>
    <t xml:space="preserve">  Interest</t>
  </si>
  <si>
    <t xml:space="preserve">  Legal &amp; Acctg.</t>
  </si>
  <si>
    <t xml:space="preserve">  Insurance &amp; Taxes</t>
  </si>
  <si>
    <t>Other Fees &amp; Soft Costs</t>
  </si>
  <si>
    <t>Total  Costs</t>
  </si>
  <si>
    <t>Requested</t>
  </si>
  <si>
    <t>CAE Approved</t>
  </si>
  <si>
    <t>DCPM Approved</t>
  </si>
  <si>
    <t>Not Allowed</t>
  </si>
  <si>
    <t>Has been</t>
  </si>
  <si>
    <t>Extra or Credit</t>
  </si>
  <si>
    <t>Backcharge</t>
  </si>
  <si>
    <t xml:space="preserve">Invoiced  </t>
  </si>
  <si>
    <t>12" RCP 30 ft long @ basin 7</t>
  </si>
  <si>
    <t>*</t>
  </si>
  <si>
    <t>6"PVC pipe from parking lot to str</t>
  </si>
  <si>
    <t>36"  Sump  Basin</t>
  </si>
  <si>
    <t>DPCM or NO</t>
  </si>
  <si>
    <t>Washed  stone in basement</t>
  </si>
  <si>
    <t>Connect drain tile  where?</t>
  </si>
  <si>
    <t>May be CAE</t>
  </si>
  <si>
    <t>Stone for undercutting to connect</t>
  </si>
  <si>
    <t>Trench backfill in area of drain</t>
  </si>
  <si>
    <t>Iron pipe for storm</t>
  </si>
  <si>
    <t>Credit for tile installed by CAE</t>
  </si>
  <si>
    <t>Fix leaks around pipes thru wall</t>
  </si>
  <si>
    <t>TOTAL</t>
  </si>
  <si>
    <t>200 Hitachi for 8 hours</t>
  </si>
  <si>
    <t>5L440 (Grainger) or B41</t>
  </si>
  <si>
    <t xml:space="preserve">Patio wall flashing on outside of window wall </t>
  </si>
  <si>
    <t>Dover</t>
  </si>
  <si>
    <t>Elevator oil leak</t>
  </si>
  <si>
    <t>Leaks in MR wall near sumps</t>
  </si>
  <si>
    <t>Clean elevator except carpet</t>
  </si>
  <si>
    <t>Spread Straw</t>
  </si>
  <si>
    <t>CAE</t>
  </si>
  <si>
    <t>Order landscaping</t>
  </si>
  <si>
    <t xml:space="preserve">Window clean outside entry </t>
  </si>
  <si>
    <t>Conduit before Fill behind curbs</t>
  </si>
  <si>
    <t>Long Range Energy Saving Idea for Hot Days</t>
  </si>
  <si>
    <t>Plant shade trees</t>
  </si>
  <si>
    <t xml:space="preserve">Install More insulation </t>
  </si>
  <si>
    <t>Paint walls white</t>
  </si>
  <si>
    <t xml:space="preserve">  G5 &amp; H4  Move &amp; relocate</t>
  </si>
  <si>
    <t xml:space="preserve">  Use Crane to lower Air Handlers</t>
  </si>
  <si>
    <t xml:space="preserve">  Add Grating support steel</t>
  </si>
  <si>
    <t>Cooling Tower Move</t>
  </si>
  <si>
    <t>Roof Frame</t>
  </si>
  <si>
    <t>Remove 2 frames, cut BEAM, 3 frames</t>
  </si>
  <si>
    <t>See Ed</t>
  </si>
  <si>
    <t>Mason and  Flexcore Repairs</t>
  </si>
  <si>
    <t>Credit for roof ladder</t>
  </si>
  <si>
    <t>Additional curb, gutter, drive apron</t>
  </si>
  <si>
    <t>Removal of curb on Wood Street</t>
  </si>
  <si>
    <t>list for addresses)</t>
  </si>
  <si>
    <t>Phone</t>
  </si>
  <si>
    <t>Amount</t>
  </si>
  <si>
    <t>Credits</t>
  </si>
  <si>
    <t>Amount (A+B)</t>
  </si>
  <si>
    <t>Cellia</t>
  </si>
  <si>
    <t>-</t>
  </si>
  <si>
    <t xml:space="preserve"> </t>
  </si>
  <si>
    <t>------------------------</t>
  </si>
  <si>
    <t xml:space="preserve"> -----------</t>
  </si>
  <si>
    <t>Underground</t>
  </si>
  <si>
    <t>Mancini Sewer &amp; Water</t>
  </si>
  <si>
    <t>Excavating</t>
  </si>
  <si>
    <t>Spinolas Brothers</t>
  </si>
  <si>
    <t>?</t>
  </si>
  <si>
    <t>Apron south</t>
  </si>
  <si>
    <t>Concrete</t>
  </si>
  <si>
    <t>Mohawk Contracting Co.</t>
  </si>
  <si>
    <t>north</t>
  </si>
  <si>
    <t>Steel</t>
  </si>
  <si>
    <t>Vaughn Industrial Sales</t>
  </si>
  <si>
    <t>Curbs</t>
  </si>
  <si>
    <t>Layout walls</t>
  </si>
  <si>
    <t>raise hangers</t>
  </si>
  <si>
    <t>Install sump in elevator pit</t>
  </si>
  <si>
    <t>Repair leak in hot water</t>
  </si>
  <si>
    <t>Install sink in president's office</t>
  </si>
  <si>
    <t>Relocate plumbing in lunch room</t>
  </si>
  <si>
    <t>Reroute 4" vent stack</t>
  </si>
  <si>
    <t xml:space="preserve">Relocate cooling tower main  </t>
  </si>
  <si>
    <t>Credit for Change Order #6</t>
  </si>
  <si>
    <t>Change east downspout</t>
  </si>
  <si>
    <t>Add boiler drain in janitor's closet</t>
  </si>
  <si>
    <t>Lower vent bar and move water line</t>
  </si>
  <si>
    <t>Sink and faucet for Roy's lab</t>
  </si>
  <si>
    <t>Install backflow preventor</t>
  </si>
  <si>
    <t>Line for hood wash down</t>
  </si>
  <si>
    <t>Vacuum breaker credit</t>
  </si>
  <si>
    <t>Mohawk</t>
  </si>
  <si>
    <t>120/240 V connection</t>
  </si>
  <si>
    <t>Revised floor duct to flush type</t>
  </si>
  <si>
    <t>Revised motor control center</t>
  </si>
  <si>
    <t>Conduit under parking</t>
  </si>
  <si>
    <t>Basement lighting</t>
  </si>
  <si>
    <t>Cable tray system</t>
  </si>
  <si>
    <t>UPS extra circuits</t>
  </si>
  <si>
    <t>Install temp pole &amp; trailer service</t>
  </si>
  <si>
    <t>Install concrete pole bases</t>
  </si>
  <si>
    <t>Extra phone conduit</t>
  </si>
  <si>
    <t>2 additional outlets in vending area</t>
  </si>
  <si>
    <t>Dishwasher in vending area</t>
  </si>
  <si>
    <t>110 outlets in room 110</t>
  </si>
  <si>
    <t>Temp wiring to sump pumps and pit</t>
  </si>
  <si>
    <t>Relocate boxes in room 110</t>
  </si>
  <si>
    <t>Reception Desks /Panel</t>
  </si>
  <si>
    <t>Hire-Nelson</t>
  </si>
  <si>
    <t>Landscaping</t>
  </si>
  <si>
    <t>Toilet Partitions</t>
  </si>
  <si>
    <t>Knickerbocker</t>
  </si>
  <si>
    <t>CMC Ed Hanson</t>
  </si>
  <si>
    <t>HVAC Controls</t>
  </si>
  <si>
    <t>Landis &amp; Gyr Powers</t>
  </si>
  <si>
    <t>Security System</t>
  </si>
  <si>
    <t>Norman Securities</t>
  </si>
  <si>
    <t>Construction Mgmt</t>
  </si>
  <si>
    <t>DPCM Group</t>
  </si>
  <si>
    <t>Permits</t>
  </si>
  <si>
    <t>Palatine Village</t>
  </si>
  <si>
    <t>Electric-Exterior</t>
  </si>
  <si>
    <t>Commonwealth Edison</t>
  </si>
  <si>
    <t>Water Chiller</t>
  </si>
  <si>
    <t>Carrier Corporation</t>
  </si>
  <si>
    <t>Heat Boilers:</t>
  </si>
  <si>
    <t xml:space="preserve">  Boiler</t>
  </si>
  <si>
    <t>Barr Mechanical Sales</t>
  </si>
  <si>
    <t>UPS, fire alarm, phone, Alcan fix</t>
  </si>
  <si>
    <t>Chiller control field wiring</t>
  </si>
  <si>
    <t>Clean up credit</t>
  </si>
  <si>
    <t>Pad in basement</t>
  </si>
  <si>
    <t>Gravel, bobcat operator &amp; concrete</t>
  </si>
  <si>
    <t>3 finishers - 6 hrs each</t>
  </si>
  <si>
    <t>Pea gravel &amp; 2 finishers - 2 hrs</t>
  </si>
  <si>
    <t>Concrete pad in baesment</t>
  </si>
  <si>
    <t>Conveyor - 1/2 day</t>
  </si>
  <si>
    <t>Floor refinishing</t>
  </si>
  <si>
    <t>Extras as agreed 1/8/91</t>
  </si>
  <si>
    <t>Vaughn</t>
  </si>
  <si>
    <t>O'Brien Machinery</t>
  </si>
  <si>
    <t>Variable Speed Drives</t>
  </si>
  <si>
    <t>John Willis Company</t>
  </si>
  <si>
    <t>Skylights</t>
  </si>
  <si>
    <t>Aurburn Plastics</t>
  </si>
  <si>
    <t>Phone System</t>
  </si>
  <si>
    <t>ADM &amp; Centel</t>
  </si>
  <si>
    <t>Phone &amp; network  Install</t>
  </si>
  <si>
    <t>Centel</t>
  </si>
  <si>
    <t>Computer Network</t>
  </si>
  <si>
    <t>NOT LET</t>
  </si>
  <si>
    <t>Computer HVAC etc</t>
  </si>
  <si>
    <t>Computerland</t>
  </si>
  <si>
    <t>Drywall Lower Level</t>
  </si>
  <si>
    <t>Well</t>
  </si>
  <si>
    <t>Testing Plateform</t>
  </si>
  <si>
    <t>Knoll</t>
  </si>
  <si>
    <t>Gas Pipe Line</t>
  </si>
  <si>
    <t>Revision of #7-accept additional</t>
  </si>
  <si>
    <t>60 suspended heads in basement</t>
  </si>
  <si>
    <t>Connect to old building</t>
  </si>
  <si>
    <t>Adjust height of basement sprinklers</t>
  </si>
  <si>
    <t>Setting door frames</t>
  </si>
  <si>
    <t>Repair wall at corner F5</t>
  </si>
  <si>
    <t>Move wall at stair #3 2"</t>
  </si>
  <si>
    <t>Moving west wall of elec rm 2' east</t>
  </si>
  <si>
    <t>Cutting concrete &amp; slab at elevator</t>
  </si>
  <si>
    <t>Repair block by steel beam 2E</t>
  </si>
  <si>
    <t>"16" extra brick</t>
  </si>
  <si>
    <t>Misc extra</t>
  </si>
  <si>
    <t>repair &amp; set doors</t>
  </si>
  <si>
    <t>5 rools plastic seal</t>
  </si>
  <si>
    <t>R &amp; G Interiors (Exterior)</t>
  </si>
  <si>
    <t>Revise at north stairwell</t>
  </si>
  <si>
    <t>Saturday overtime</t>
  </si>
  <si>
    <t>Panzer mesh</t>
  </si>
  <si>
    <t>Patch exterior Dryvit</t>
  </si>
  <si>
    <t>R &amp; G Interiors (Interior)</t>
  </si>
  <si>
    <t>Personnel dept wall</t>
  </si>
  <si>
    <t>Extra walls in kitchen &amp; lunchroom</t>
  </si>
  <si>
    <t>Credit for Capitol Glass charge</t>
  </si>
  <si>
    <t>Drywall in stairwell and coffee room</t>
  </si>
  <si>
    <t>Door in president's office</t>
  </si>
  <si>
    <t>Framing under stairwell #1</t>
  </si>
  <si>
    <t>Revise #3-credit to be $500</t>
  </si>
  <si>
    <t>Double row of studs on atrium soffit</t>
  </si>
  <si>
    <t>Frame &amp; drywall soffits in hall</t>
  </si>
  <si>
    <t>Elevator exhaust</t>
  </si>
  <si>
    <t>T &amp; M for gas pipeline</t>
  </si>
  <si>
    <t>Training room per discussion</t>
  </si>
  <si>
    <t>see Ed</t>
  </si>
  <si>
    <t>Extra days for overdig @$400/day</t>
  </si>
  <si>
    <t>3" limestone in place</t>
  </si>
  <si>
    <t>Pea gravel between buildings</t>
  </si>
  <si>
    <t>Undercuts and 3" stone</t>
  </si>
  <si>
    <t>Pea Gravel</t>
  </si>
  <si>
    <t>3" limestone</t>
  </si>
  <si>
    <t>Extra excavation undercut parking</t>
  </si>
  <si>
    <t>Compaction-c.y. on site material</t>
  </si>
  <si>
    <t>Grade 9 - Delivered &amp; placed</t>
  </si>
  <si>
    <t>Credit for parking lot fill</t>
  </si>
  <si>
    <t>Misc Field Extras Jan 16, 1991</t>
  </si>
  <si>
    <t xml:space="preserve">  B3   Shortened </t>
  </si>
  <si>
    <t xml:space="preserve">  Beams Shortened due to footings</t>
  </si>
  <si>
    <t xml:space="preserve">  B20 &amp; B21  Wall moved</t>
  </si>
  <si>
    <t>Gas piping</t>
  </si>
  <si>
    <t>Skylight area ductwork revision</t>
  </si>
  <si>
    <t>Huymidifidation boiler flue stack</t>
  </si>
  <si>
    <t>S1 &amp; ER1 ductwork revision</t>
  </si>
  <si>
    <t>Rerouting fan coil ductwork on 2nd</t>
  </si>
  <si>
    <t>Flow switch installation</t>
  </si>
  <si>
    <t>Generator cooling radiator inst</t>
  </si>
  <si>
    <t>Credit for damaged mullion (Capitol)</t>
  </si>
  <si>
    <t>Emergency generator remote piping</t>
  </si>
  <si>
    <t>247.84 tons of CA-6 sub base</t>
  </si>
  <si>
    <t>Replace 39.5 l.f. curb &amp; gutter</t>
  </si>
  <si>
    <t>Grade 9 gravel to #3 rock</t>
  </si>
  <si>
    <t>Ground stabilization fabric</t>
  </si>
  <si>
    <t>Raise Wood Street</t>
  </si>
  <si>
    <t>Gravel for parking lot</t>
  </si>
  <si>
    <t>Extra trip charge</t>
  </si>
  <si>
    <t>Additional erection trip for slabs</t>
  </si>
  <si>
    <t>Extra granuales</t>
  </si>
  <si>
    <t>Move scuttle &amp; curbs, reflash</t>
  </si>
  <si>
    <t>1-hr labor for elevator drain</t>
  </si>
  <si>
    <t>Scotts changes to Art's Area</t>
  </si>
  <si>
    <t>Paint EVASE credit</t>
  </si>
  <si>
    <t>Delete air leak test</t>
  </si>
  <si>
    <t>Delete Air Leak Test</t>
  </si>
  <si>
    <t>Stained Tile Credit</t>
  </si>
  <si>
    <t>Move grill in NW Hall not CAE</t>
  </si>
  <si>
    <t>Imperial</t>
  </si>
  <si>
    <t>Knoll Steel</t>
  </si>
  <si>
    <t xml:space="preserve">Miscellaneous - Call Kenny  </t>
  </si>
  <si>
    <t>Set stack</t>
  </si>
  <si>
    <t>Stairwell</t>
  </si>
  <si>
    <t>Gritschke Engineering</t>
  </si>
  <si>
    <t>Generator, elevator room exhaust</t>
  </si>
  <si>
    <t>Norman Security</t>
  </si>
  <si>
    <t>150 security cards</t>
  </si>
  <si>
    <t>Campbell Decorating</t>
  </si>
  <si>
    <t>Cut in drop ceiling on 2nd floor</t>
  </si>
  <si>
    <t>Labor &amp; materials for lab floors</t>
  </si>
  <si>
    <t>Finish carpeted areas by 3/13/91</t>
  </si>
  <si>
    <t>Epoxy paint in rooms 143,144,151</t>
  </si>
  <si>
    <t>Repair of walls around doors</t>
  </si>
  <si>
    <t>Hang additional wallpaper</t>
  </si>
  <si>
    <t>Repair of wallpaper around doors</t>
  </si>
  <si>
    <t>Feather drywall in conference room</t>
  </si>
  <si>
    <t>Credit for damaged kitchen tile</t>
  </si>
  <si>
    <t>Ceramic tile prep work</t>
  </si>
  <si>
    <t>Polished tile for entry area</t>
  </si>
  <si>
    <t>Repair tile in women's  washroom</t>
  </si>
  <si>
    <t>Install treads on main stairway</t>
  </si>
  <si>
    <t>Resilient floor preparation</t>
  </si>
  <si>
    <t>Replace damaged kitchen tile</t>
  </si>
  <si>
    <t>Base cabinets in conference room</t>
  </si>
  <si>
    <t>Fabric for reception desks</t>
  </si>
  <si>
    <t>Wall cap and base and chair rail</t>
  </si>
  <si>
    <t>Noonan-Sullivan</t>
  </si>
  <si>
    <t>Additional 30 feet of Alcan ceiling</t>
  </si>
  <si>
    <t>Class A tile in basement</t>
  </si>
  <si>
    <t>Dover back charge to L&amp;G Compressor</t>
  </si>
  <si>
    <t>Northern Carpet</t>
  </si>
  <si>
    <t>Floor prep</t>
  </si>
  <si>
    <t>Basement carpet</t>
  </si>
  <si>
    <t>864 ft cove base for basement</t>
  </si>
  <si>
    <t>Floor patch for basement</t>
  </si>
  <si>
    <t>Landis &amp; Gyr</t>
  </si>
  <si>
    <t>Connect fan coil &amp; condensing unit</t>
  </si>
  <si>
    <t>Mount cooling tower and reroute</t>
  </si>
  <si>
    <t>(not to exceed)</t>
  </si>
  <si>
    <t>Connection for air compressor</t>
  </si>
  <si>
    <t>110V circuit for elevator control</t>
  </si>
  <si>
    <t>3 circuits on roof</t>
  </si>
  <si>
    <t>3 extra circuits from panel to roof</t>
  </si>
  <si>
    <t>Wiring for partitions and UPS</t>
  </si>
  <si>
    <t>Fire alarm revisions</t>
  </si>
  <si>
    <t>Outlet for telephone from UPS</t>
  </si>
  <si>
    <t>Control switch and wiring for fan</t>
  </si>
  <si>
    <t>Fixtures in stairwell</t>
  </si>
  <si>
    <t>Terminations to furniture partition</t>
  </si>
  <si>
    <t>Fran &amp; Asso</t>
  </si>
  <si>
    <t>Waco</t>
  </si>
  <si>
    <t xml:space="preserve">Low E glass-west and south </t>
  </si>
  <si>
    <t>Mitered returns</t>
  </si>
  <si>
    <t>"J" 2nd order  48 +15 glass stop</t>
  </si>
  <si>
    <t>One (1) blank cylinder</t>
  </si>
  <si>
    <t>Ruben</t>
  </si>
  <si>
    <t>Remove and reinstall atrium glass</t>
  </si>
  <si>
    <t>Rebuild cutout for electric strike</t>
  </si>
  <si>
    <t>Remove &amp; reinstall 2nd floor windows</t>
  </si>
  <si>
    <t xml:space="preserve">Remove damaged mullion </t>
  </si>
  <si>
    <t>*562</t>
  </si>
  <si>
    <t>Check  Lab hood Fans</t>
  </si>
  <si>
    <t>Reveal Fix (doors &amp; Cubicles)</t>
  </si>
  <si>
    <t>Cooling Tower Water Sieve (see Martin)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</si>
</sst>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164" formatCode="_(* #,##0_);_(* \(#,##0\);_(* &quot;-&quot;??_);_(@_)"/>
    <numFmt numFmtId="165" formatCode="&quot;$&quot;#,##0"/>
    <numFmt numFmtId="166" formatCode="#,##0.000_);\(#,##0.000\)"/>
    <numFmt numFmtId="167" formatCode="_(&quot;$&quot;* #,##0_);_(&quot;$&quot;* \(#,##0\);_(&quot;$&quot;* &quot;-&quot;??_);_(@_)"/>
    <numFmt numFmtId="168" formatCode="dd\-mmm\-yy"/>
  </numFmts>
  <fonts count="29" x14ac:knownFonts="1">
    <font>
      <sz val="12"/>
      <name val="Geneva"/>
    </font>
    <font>
      <b/>
      <sz val="10"/>
      <name val="Geneva"/>
    </font>
    <font>
      <i/>
      <sz val="10"/>
      <name val="Geneva"/>
    </font>
    <font>
      <sz val="10"/>
      <name val="Geneva"/>
    </font>
    <font>
      <b/>
      <sz val="12"/>
      <name val="Geneva"/>
    </font>
    <font>
      <strike/>
      <sz val="12"/>
      <name val="Geneva"/>
    </font>
    <font>
      <b/>
      <sz val="14"/>
      <name val="Geneva"/>
    </font>
    <font>
      <sz val="14"/>
      <name val="Geneva"/>
    </font>
    <font>
      <b/>
      <sz val="12"/>
      <color indexed="10"/>
      <name val="Geneva"/>
    </font>
    <font>
      <b/>
      <sz val="24"/>
      <name val="Geneva"/>
    </font>
    <font>
      <strike/>
      <sz val="14"/>
      <name val="Geneva"/>
    </font>
    <font>
      <sz val="8"/>
      <name val="Geneva"/>
    </font>
    <font>
      <sz val="12"/>
      <color indexed="10"/>
      <name val="Geneva"/>
    </font>
    <font>
      <b/>
      <sz val="9"/>
      <name val="Geneva"/>
    </font>
    <font>
      <b/>
      <strike/>
      <sz val="12"/>
      <color indexed="10"/>
      <name val="Geneva"/>
    </font>
    <font>
      <sz val="9"/>
      <name val="Geneva"/>
    </font>
    <font>
      <u/>
      <sz val="12"/>
      <color indexed="12"/>
      <name val="Geneva"/>
    </font>
    <font>
      <b/>
      <i/>
      <sz val="12"/>
      <name val="Arial"/>
    </font>
    <font>
      <b/>
      <sz val="12"/>
      <name val="Arial"/>
    </font>
    <font>
      <sz val="12"/>
      <name val="Arial"/>
    </font>
    <font>
      <sz val="12"/>
      <color indexed="12"/>
      <name val="Arial"/>
    </font>
    <font>
      <b/>
      <u/>
      <sz val="12"/>
      <name val="Arial"/>
    </font>
    <font>
      <b/>
      <sz val="12"/>
      <color indexed="12"/>
      <name val="Arial"/>
    </font>
    <font>
      <sz val="10"/>
      <color indexed="8"/>
      <name val="Geneva"/>
    </font>
    <font>
      <b/>
      <sz val="10"/>
      <color indexed="8"/>
      <name val="Geneva"/>
    </font>
    <font>
      <b/>
      <sz val="11"/>
      <color indexed="8"/>
      <name val="ArialMT"/>
    </font>
    <font>
      <sz val="11"/>
      <color indexed="8"/>
      <name val="ArialMT"/>
    </font>
    <font>
      <sz val="9"/>
      <color indexed="8"/>
      <name val="ArialMT"/>
    </font>
    <font>
      <u/>
      <sz val="12"/>
      <color theme="11"/>
      <name val="Geneva"/>
    </font>
  </fonts>
  <fills count="5">
    <fill>
      <patternFill patternType="none"/>
    </fill>
    <fill>
      <patternFill patternType="gray125"/>
    </fill>
    <fill>
      <patternFill patternType="gray0625">
        <fgColor indexed="9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</fills>
  <borders count="3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tted">
        <color indexed="11"/>
      </left>
      <right style="dotted">
        <color indexed="11"/>
      </right>
      <top style="dotted">
        <color indexed="11"/>
      </top>
      <bottom style="dotted">
        <color indexed="11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/>
      <bottom style="medium">
        <color indexed="55"/>
      </bottom>
      <diagonal/>
    </border>
    <border>
      <left/>
      <right style="medium">
        <color indexed="55"/>
      </right>
      <top/>
      <bottom style="medium">
        <color indexed="55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4" fontId="3" fillId="0" borderId="0" applyFont="0" applyFill="0" applyBorder="0" applyAlignment="0" applyProtection="0"/>
    <xf numFmtId="8" fontId="3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240">
    <xf numFmtId="0" fontId="0" fillId="0" borderId="0" xfId="0"/>
    <xf numFmtId="9" fontId="0" fillId="0" borderId="0" xfId="0" applyNumberFormat="1"/>
    <xf numFmtId="16" fontId="0" fillId="0" borderId="0" xfId="0" applyNumberFormat="1"/>
    <xf numFmtId="0" fontId="0" fillId="0" borderId="0" xfId="0" applyAlignment="1">
      <alignment horizontal="center"/>
    </xf>
    <xf numFmtId="0" fontId="0" fillId="2" borderId="1" xfId="0" applyFill="1" applyBorder="1"/>
    <xf numFmtId="0" fontId="0" fillId="0" borderId="1" xfId="0" applyBorder="1"/>
    <xf numFmtId="9" fontId="0" fillId="2" borderId="1" xfId="0" applyNumberFormat="1" applyFill="1" applyBorder="1"/>
    <xf numFmtId="0" fontId="0" fillId="0" borderId="1" xfId="0" applyFill="1" applyBorder="1"/>
    <xf numFmtId="9" fontId="0" fillId="0" borderId="1" xfId="0" applyNumberFormat="1" applyFill="1" applyBorder="1"/>
    <xf numFmtId="0" fontId="0" fillId="0" borderId="1" xfId="0" applyFill="1" applyBorder="1" applyAlignment="1">
      <alignment horizontal="center"/>
    </xf>
    <xf numFmtId="0" fontId="0" fillId="3" borderId="1" xfId="0" applyFill="1" applyBorder="1"/>
    <xf numFmtId="9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0" borderId="1" xfId="0" applyFill="1" applyBorder="1" applyAlignment="1"/>
    <xf numFmtId="0" fontId="0" fillId="0" borderId="0" xfId="0" applyAlignment="1"/>
    <xf numFmtId="0" fontId="0" fillId="2" borderId="1" xfId="0" applyFill="1" applyBorder="1" applyAlignment="1"/>
    <xf numFmtId="16" fontId="0" fillId="0" borderId="0" xfId="0" applyNumberFormat="1" applyAlignment="1"/>
    <xf numFmtId="0" fontId="4" fillId="0" borderId="1" xfId="0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4" fillId="0" borderId="1" xfId="0" applyFont="1" applyBorder="1"/>
    <xf numFmtId="9" fontId="0" fillId="0" borderId="0" xfId="0" applyNumberFormat="1" applyFill="1" applyBorder="1"/>
    <xf numFmtId="9" fontId="0" fillId="3" borderId="0" xfId="0" applyNumberFormat="1" applyFill="1" applyBorder="1"/>
    <xf numFmtId="9" fontId="0" fillId="0" borderId="0" xfId="0" applyNumberFormat="1" applyBorder="1"/>
    <xf numFmtId="0" fontId="0" fillId="0" borderId="0" xfId="0" applyBorder="1" applyAlignment="1"/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/>
    <xf numFmtId="9" fontId="5" fillId="0" borderId="0" xfId="0" applyNumberFormat="1" applyFont="1" applyFill="1" applyBorder="1"/>
    <xf numFmtId="0" fontId="5" fillId="0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1" xfId="0" applyFont="1" applyBorder="1"/>
    <xf numFmtId="9" fontId="5" fillId="0" borderId="1" xfId="0" applyNumberFormat="1" applyFont="1" applyFill="1" applyBorder="1"/>
    <xf numFmtId="0" fontId="5" fillId="0" borderId="1" xfId="0" applyFont="1" applyFill="1" applyBorder="1"/>
    <xf numFmtId="0" fontId="5" fillId="0" borderId="0" xfId="0" applyFont="1" applyBorder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Border="1" applyAlignment="1">
      <alignment horizontal="center"/>
    </xf>
    <xf numFmtId="9" fontId="5" fillId="3" borderId="0" xfId="0" applyNumberFormat="1" applyFont="1" applyFill="1" applyBorder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6" fontId="0" fillId="0" borderId="0" xfId="0" applyNumberFormat="1" applyAlignment="1">
      <alignment horizontal="center"/>
    </xf>
    <xf numFmtId="6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6" fillId="0" borderId="0" xfId="0" applyFont="1"/>
    <xf numFmtId="9" fontId="0" fillId="0" borderId="3" xfId="0" applyNumberFormat="1" applyFill="1" applyBorder="1"/>
    <xf numFmtId="0" fontId="0" fillId="0" borderId="4" xfId="0" applyFill="1" applyBorder="1"/>
    <xf numFmtId="0" fontId="6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 wrapText="1"/>
    </xf>
    <xf numFmtId="49" fontId="12" fillId="0" borderId="0" xfId="1" applyNumberFormat="1" applyFont="1"/>
    <xf numFmtId="0" fontId="12" fillId="0" borderId="5" xfId="0" applyFont="1" applyBorder="1"/>
    <xf numFmtId="0" fontId="0" fillId="0" borderId="6" xfId="0" applyFont="1" applyBorder="1"/>
    <xf numFmtId="0" fontId="4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164" fontId="4" fillId="0" borderId="0" xfId="1" applyNumberFormat="1" applyFont="1" applyAlignment="1">
      <alignment horizontal="center"/>
    </xf>
    <xf numFmtId="164" fontId="1" fillId="0" borderId="0" xfId="1" applyNumberFormat="1" applyFont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1" fillId="0" borderId="2" xfId="1" applyNumberFormat="1" applyFont="1" applyBorder="1"/>
    <xf numFmtId="0" fontId="13" fillId="0" borderId="2" xfId="0" applyFont="1" applyBorder="1"/>
    <xf numFmtId="17" fontId="0" fillId="0" borderId="0" xfId="0" applyNumberFormat="1"/>
    <xf numFmtId="1" fontId="0" fillId="0" borderId="0" xfId="0" applyNumberFormat="1" applyAlignment="1">
      <alignment horizontal="center"/>
    </xf>
    <xf numFmtId="164" fontId="0" fillId="0" borderId="0" xfId="1" applyNumberFormat="1" applyFont="1"/>
    <xf numFmtId="6" fontId="0" fillId="0" borderId="0" xfId="0" applyNumberFormat="1"/>
    <xf numFmtId="164" fontId="0" fillId="0" borderId="0" xfId="0" applyNumberFormat="1"/>
    <xf numFmtId="0" fontId="0" fillId="0" borderId="2" xfId="0" applyBorder="1" applyAlignment="1">
      <alignment horizontal="center"/>
    </xf>
    <xf numFmtId="17" fontId="0" fillId="0" borderId="2" xfId="0" applyNumberFormat="1" applyBorder="1"/>
    <xf numFmtId="1" fontId="0" fillId="0" borderId="2" xfId="0" applyNumberFormat="1" applyBorder="1" applyAlignment="1">
      <alignment horizontal="center"/>
    </xf>
    <xf numFmtId="164" fontId="0" fillId="0" borderId="2" xfId="1" applyNumberFormat="1" applyFont="1" applyBorder="1"/>
    <xf numFmtId="0" fontId="0" fillId="0" borderId="2" xfId="0" applyBorder="1"/>
    <xf numFmtId="6" fontId="0" fillId="0" borderId="2" xfId="0" applyNumberFormat="1" applyBorder="1" applyAlignment="1">
      <alignment horizontal="center"/>
    </xf>
    <xf numFmtId="6" fontId="0" fillId="0" borderId="2" xfId="0" applyNumberFormat="1" applyBorder="1"/>
    <xf numFmtId="164" fontId="0" fillId="0" borderId="2" xfId="0" applyNumberFormat="1" applyBorder="1"/>
    <xf numFmtId="0" fontId="0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/>
    </xf>
    <xf numFmtId="15" fontId="0" fillId="0" borderId="0" xfId="0" applyNumberFormat="1" applyAlignment="1">
      <alignment horizontal="center"/>
    </xf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horizontal="left"/>
    </xf>
    <xf numFmtId="0" fontId="19" fillId="0" borderId="0" xfId="0" applyFont="1" applyFill="1"/>
    <xf numFmtId="0" fontId="18" fillId="0" borderId="7" xfId="0" applyFont="1" applyFill="1" applyBorder="1" applyAlignment="1">
      <alignment horizontal="center"/>
    </xf>
    <xf numFmtId="0" fontId="18" fillId="0" borderId="8" xfId="0" applyFont="1" applyFill="1" applyBorder="1" applyAlignment="1">
      <alignment horizontal="center" wrapText="1"/>
    </xf>
    <xf numFmtId="0" fontId="18" fillId="0" borderId="9" xfId="0" applyFont="1" applyFill="1" applyBorder="1" applyAlignment="1">
      <alignment horizontal="center" wrapText="1"/>
    </xf>
    <xf numFmtId="0" fontId="18" fillId="0" borderId="10" xfId="0" applyFont="1" applyFill="1" applyBorder="1" applyAlignment="1">
      <alignment horizontal="center" wrapText="1"/>
    </xf>
    <xf numFmtId="0" fontId="18" fillId="0" borderId="11" xfId="0" applyFont="1" applyFill="1" applyBorder="1" applyAlignment="1">
      <alignment horizontal="center" wrapText="1"/>
    </xf>
    <xf numFmtId="0" fontId="18" fillId="0" borderId="12" xfId="0" applyFont="1" applyFill="1" applyBorder="1" applyAlignment="1">
      <alignment horizontal="center" wrapText="1"/>
    </xf>
    <xf numFmtId="17" fontId="19" fillId="0" borderId="13" xfId="0" applyNumberFormat="1" applyFont="1" applyBorder="1" applyAlignment="1">
      <alignment horizontal="center"/>
    </xf>
    <xf numFmtId="3" fontId="19" fillId="0" borderId="8" xfId="1" applyNumberFormat="1" applyFont="1" applyBorder="1" applyAlignment="1">
      <alignment horizontal="center"/>
    </xf>
    <xf numFmtId="3" fontId="19" fillId="0" borderId="14" xfId="0" applyNumberFormat="1" applyFont="1" applyBorder="1" applyAlignment="1">
      <alignment horizontal="center"/>
    </xf>
    <xf numFmtId="7" fontId="19" fillId="0" borderId="15" xfId="0" applyNumberFormat="1" applyFont="1" applyBorder="1" applyAlignment="1">
      <alignment horizontal="center"/>
    </xf>
    <xf numFmtId="7" fontId="19" fillId="0" borderId="0" xfId="0" applyNumberFormat="1" applyFont="1" applyBorder="1" applyAlignment="1">
      <alignment horizontal="center"/>
    </xf>
    <xf numFmtId="7" fontId="19" fillId="0" borderId="16" xfId="0" applyNumberFormat="1" applyFont="1" applyBorder="1" applyAlignment="1">
      <alignment horizontal="center"/>
    </xf>
    <xf numFmtId="7" fontId="19" fillId="0" borderId="0" xfId="0" applyNumberFormat="1" applyFont="1" applyAlignment="1">
      <alignment horizontal="center"/>
    </xf>
    <xf numFmtId="17" fontId="19" fillId="0" borderId="17" xfId="0" applyNumberFormat="1" applyFont="1" applyBorder="1" applyAlignment="1">
      <alignment horizontal="center"/>
    </xf>
    <xf numFmtId="3" fontId="19" fillId="0" borderId="0" xfId="1" applyNumberFormat="1" applyFont="1" applyBorder="1" applyAlignment="1">
      <alignment horizontal="center"/>
    </xf>
    <xf numFmtId="3" fontId="19" fillId="0" borderId="16" xfId="0" applyNumberFormat="1" applyFont="1" applyBorder="1" applyAlignment="1">
      <alignment horizontal="center"/>
    </xf>
    <xf numFmtId="39" fontId="19" fillId="0" borderId="15" xfId="0" applyNumberFormat="1" applyFont="1" applyBorder="1" applyAlignment="1">
      <alignment horizontal="center"/>
    </xf>
    <xf numFmtId="39" fontId="19" fillId="0" borderId="0" xfId="0" applyNumberFormat="1" applyFont="1" applyBorder="1" applyAlignment="1">
      <alignment horizontal="center"/>
    </xf>
    <xf numFmtId="39" fontId="19" fillId="0" borderId="16" xfId="0" applyNumberFormat="1" applyFont="1" applyBorder="1" applyAlignment="1">
      <alignment horizontal="center"/>
    </xf>
    <xf numFmtId="39" fontId="19" fillId="0" borderId="0" xfId="0" applyNumberFormat="1" applyFont="1" applyAlignment="1">
      <alignment horizontal="center"/>
    </xf>
    <xf numFmtId="3" fontId="19" fillId="0" borderId="16" xfId="1" applyNumberFormat="1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3" fontId="19" fillId="0" borderId="0" xfId="0" applyNumberFormat="1" applyFont="1" applyBorder="1" applyAlignment="1">
      <alignment horizontal="center"/>
    </xf>
    <xf numFmtId="165" fontId="19" fillId="0" borderId="18" xfId="0" applyNumberFormat="1" applyFont="1" applyBorder="1" applyAlignment="1">
      <alignment horizontal="center"/>
    </xf>
    <xf numFmtId="165" fontId="19" fillId="0" borderId="0" xfId="0" applyNumberFormat="1" applyFont="1" applyBorder="1" applyAlignment="1">
      <alignment horizontal="center"/>
    </xf>
    <xf numFmtId="165" fontId="19" fillId="0" borderId="16" xfId="0" applyNumberFormat="1" applyFont="1" applyBorder="1" applyAlignment="1">
      <alignment horizontal="center"/>
    </xf>
    <xf numFmtId="165" fontId="19" fillId="0" borderId="0" xfId="0" applyNumberFormat="1" applyFont="1" applyAlignment="1">
      <alignment horizontal="center"/>
    </xf>
    <xf numFmtId="0" fontId="19" fillId="0" borderId="19" xfId="0" applyFont="1" applyBorder="1" applyAlignment="1">
      <alignment horizontal="center"/>
    </xf>
    <xf numFmtId="3" fontId="19" fillId="0" borderId="2" xfId="0" applyNumberFormat="1" applyFont="1" applyBorder="1" applyAlignment="1">
      <alignment horizontal="center"/>
    </xf>
    <xf numFmtId="3" fontId="19" fillId="0" borderId="20" xfId="0" applyNumberFormat="1" applyFont="1" applyBorder="1" applyAlignment="1">
      <alignment horizontal="center"/>
    </xf>
    <xf numFmtId="165" fontId="19" fillId="0" borderId="15" xfId="0" applyNumberFormat="1" applyFont="1" applyBorder="1" applyAlignment="1">
      <alignment horizontal="center"/>
    </xf>
    <xf numFmtId="3" fontId="19" fillId="0" borderId="0" xfId="0" applyNumberFormat="1" applyFont="1" applyAlignment="1">
      <alignment horizontal="left"/>
    </xf>
    <xf numFmtId="3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right"/>
    </xf>
    <xf numFmtId="4" fontId="19" fillId="0" borderId="21" xfId="0" applyNumberFormat="1" applyFont="1" applyBorder="1" applyAlignment="1">
      <alignment horizontal="center"/>
    </xf>
    <xf numFmtId="39" fontId="19" fillId="0" borderId="2" xfId="0" applyNumberFormat="1" applyFont="1" applyBorder="1" applyAlignment="1">
      <alignment horizontal="center"/>
    </xf>
    <xf numFmtId="4" fontId="19" fillId="0" borderId="2" xfId="0" applyNumberFormat="1" applyFont="1" applyBorder="1" applyAlignment="1">
      <alignment horizontal="center"/>
    </xf>
    <xf numFmtId="4" fontId="19" fillId="0" borderId="20" xfId="0" applyNumberFormat="1" applyFont="1" applyBorder="1" applyAlignment="1">
      <alignment horizontal="center"/>
    </xf>
    <xf numFmtId="4" fontId="19" fillId="0" borderId="22" xfId="0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3" fontId="20" fillId="0" borderId="0" xfId="0" applyNumberFormat="1" applyFont="1"/>
    <xf numFmtId="3" fontId="19" fillId="0" borderId="0" xfId="0" applyNumberFormat="1" applyFont="1"/>
    <xf numFmtId="165" fontId="19" fillId="0" borderId="0" xfId="4" applyNumberFormat="1" applyFont="1" applyAlignment="1">
      <alignment horizontal="center"/>
    </xf>
    <xf numFmtId="10" fontId="19" fillId="0" borderId="0" xfId="4" applyNumberFormat="1" applyFont="1" applyAlignment="1">
      <alignment horizontal="center"/>
    </xf>
    <xf numFmtId="0" fontId="19" fillId="0" borderId="23" xfId="0" applyFont="1" applyBorder="1" applyAlignment="1">
      <alignment horizontal="left"/>
    </xf>
    <xf numFmtId="10" fontId="19" fillId="0" borderId="24" xfId="4" applyNumberFormat="1" applyFont="1" applyBorder="1" applyAlignment="1">
      <alignment horizontal="center"/>
    </xf>
    <xf numFmtId="0" fontId="18" fillId="0" borderId="25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39" fontId="22" fillId="0" borderId="25" xfId="0" applyNumberFormat="1" applyFont="1" applyFill="1" applyBorder="1" applyAlignment="1">
      <alignment horizontal="center" vertical="center" wrapText="1"/>
    </xf>
    <xf numFmtId="2" fontId="22" fillId="0" borderId="25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right"/>
    </xf>
    <xf numFmtId="39" fontId="19" fillId="0" borderId="0" xfId="0" applyNumberFormat="1" applyFont="1" applyFill="1" applyBorder="1" applyAlignment="1">
      <alignment horizontal="center"/>
    </xf>
    <xf numFmtId="2" fontId="19" fillId="0" borderId="0" xfId="0" applyNumberFormat="1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 applyBorder="1"/>
    <xf numFmtId="2" fontId="20" fillId="0" borderId="0" xfId="0" applyNumberFormat="1" applyFont="1" applyFill="1" applyBorder="1" applyAlignment="1">
      <alignment horizontal="center"/>
    </xf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0" fontId="19" fillId="0" borderId="0" xfId="0" quotePrefix="1" applyFont="1" applyAlignment="1">
      <alignment horizontal="left"/>
    </xf>
    <xf numFmtId="166" fontId="19" fillId="0" borderId="0" xfId="0" applyNumberFormat="1" applyFont="1" applyFill="1" applyBorder="1" applyAlignment="1">
      <alignment horizontal="center"/>
    </xf>
    <xf numFmtId="39" fontId="20" fillId="0" borderId="0" xfId="0" applyNumberFormat="1" applyFont="1" applyFill="1" applyBorder="1" applyAlignment="1">
      <alignment horizontal="center"/>
    </xf>
    <xf numFmtId="8" fontId="0" fillId="0" borderId="0" xfId="2" applyFont="1"/>
    <xf numFmtId="14" fontId="0" fillId="0" borderId="0" xfId="0" applyNumberFormat="1"/>
    <xf numFmtId="7" fontId="0" fillId="0" borderId="0" xfId="2" applyNumberFormat="1" applyFont="1"/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3" fillId="0" borderId="0" xfId="0" applyFont="1" applyAlignment="1">
      <alignment wrapText="1"/>
    </xf>
    <xf numFmtId="0" fontId="0" fillId="0" borderId="2" xfId="0" applyBorder="1" applyAlignment="1">
      <alignment horizontal="center" wrapText="1"/>
    </xf>
    <xf numFmtId="167" fontId="0" fillId="0" borderId="0" xfId="2" applyNumberFormat="1" applyFont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0" fillId="0" borderId="0" xfId="0" applyFill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0" fillId="0" borderId="9" xfId="0" applyFill="1" applyBorder="1"/>
    <xf numFmtId="0" fontId="14" fillId="0" borderId="1" xfId="0" applyFont="1" applyFill="1" applyBorder="1"/>
    <xf numFmtId="0" fontId="0" fillId="0" borderId="0" xfId="0" applyFill="1"/>
    <xf numFmtId="0" fontId="7" fillId="0" borderId="1" xfId="0" applyFont="1" applyBorder="1"/>
    <xf numFmtId="0" fontId="7" fillId="0" borderId="0" xfId="0" applyFont="1" applyBorder="1"/>
    <xf numFmtId="9" fontId="0" fillId="0" borderId="0" xfId="0" applyNumberFormat="1" applyFill="1"/>
    <xf numFmtId="0" fontId="0" fillId="0" borderId="0" xfId="0" applyFont="1" applyFill="1" applyBorder="1" applyAlignment="1"/>
    <xf numFmtId="14" fontId="0" fillId="0" borderId="0" xfId="0" applyNumberFormat="1" applyFont="1" applyFill="1" applyBorder="1" applyAlignment="1"/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10" xfId="0" applyFont="1" applyFill="1" applyBorder="1" applyAlignment="1"/>
    <xf numFmtId="0" fontId="0" fillId="0" borderId="10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3" fillId="0" borderId="0" xfId="0" applyFont="1" applyFill="1" applyBorder="1" applyAlignment="1">
      <alignment horizontal="center"/>
    </xf>
    <xf numFmtId="0" fontId="3" fillId="0" borderId="10" xfId="0" applyFont="1" applyFill="1" applyBorder="1" applyAlignment="1"/>
    <xf numFmtId="0" fontId="2" fillId="0" borderId="26" xfId="0" applyFont="1" applyFill="1" applyBorder="1" applyAlignment="1">
      <alignment horizontal="center"/>
    </xf>
    <xf numFmtId="0" fontId="3" fillId="0" borderId="26" xfId="0" applyFont="1" applyFill="1" applyBorder="1" applyAlignment="1"/>
    <xf numFmtId="0" fontId="3" fillId="0" borderId="26" xfId="0" applyFont="1" applyFill="1" applyBorder="1" applyAlignment="1">
      <alignment horizontal="center"/>
    </xf>
    <xf numFmtId="0" fontId="0" fillId="0" borderId="10" xfId="0" applyBorder="1"/>
    <xf numFmtId="0" fontId="0" fillId="0" borderId="27" xfId="0" applyFont="1" applyBorder="1" applyAlignment="1">
      <alignment horizontal="center" wrapText="1"/>
    </xf>
    <xf numFmtId="0" fontId="0" fillId="0" borderId="28" xfId="0" applyFont="1" applyBorder="1" applyAlignment="1">
      <alignment horizontal="center" wrapText="1"/>
    </xf>
    <xf numFmtId="0" fontId="0" fillId="0" borderId="2" xfId="0" applyFont="1" applyBorder="1" applyAlignment="1">
      <alignment wrapText="1"/>
    </xf>
    <xf numFmtId="0" fontId="0" fillId="0" borderId="29" xfId="0" applyFont="1" applyBorder="1" applyAlignment="1">
      <alignment wrapText="1"/>
    </xf>
    <xf numFmtId="0" fontId="0" fillId="0" borderId="30" xfId="0" applyFont="1" applyBorder="1" applyAlignment="1">
      <alignment wrapText="1"/>
    </xf>
    <xf numFmtId="1" fontId="0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5" fontId="0" fillId="0" borderId="0" xfId="0" applyNumberFormat="1"/>
    <xf numFmtId="0" fontId="0" fillId="0" borderId="0" xfId="0" applyAlignment="1">
      <alignment horizontal="right" wrapText="1"/>
    </xf>
    <xf numFmtId="7" fontId="23" fillId="0" borderId="31" xfId="0" applyNumberFormat="1" applyFont="1" applyBorder="1"/>
    <xf numFmtId="7" fontId="23" fillId="0" borderId="31" xfId="0" applyNumberFormat="1" applyFont="1" applyBorder="1" applyAlignment="1">
      <alignment horizontal="left"/>
    </xf>
    <xf numFmtId="7" fontId="23" fillId="1" borderId="31" xfId="0" applyNumberFormat="1" applyFont="1" applyFill="1" applyBorder="1" applyAlignment="1">
      <alignment horizontal="fill"/>
    </xf>
    <xf numFmtId="7" fontId="23" fillId="0" borderId="31" xfId="0" applyNumberFormat="1" applyFont="1" applyBorder="1" applyAlignment="1">
      <alignment horizontal="fill"/>
    </xf>
    <xf numFmtId="7" fontId="1" fillId="0" borderId="31" xfId="0" applyNumberFormat="1" applyFont="1" applyBorder="1" applyAlignment="1">
      <alignment horizontal="left"/>
    </xf>
    <xf numFmtId="7" fontId="24" fillId="0" borderId="31" xfId="0" applyNumberFormat="1" applyFont="1" applyBorder="1" applyAlignment="1">
      <alignment horizontal="left"/>
    </xf>
    <xf numFmtId="7" fontId="23" fillId="0" borderId="31" xfId="0" applyNumberFormat="1" applyFont="1" applyBorder="1" applyAlignment="1">
      <alignment horizontal="right"/>
    </xf>
    <xf numFmtId="7" fontId="1" fillId="0" borderId="31" xfId="0" applyNumberFormat="1" applyFont="1" applyBorder="1"/>
    <xf numFmtId="7" fontId="3" fillId="0" borderId="31" xfId="0" applyNumberFormat="1" applyFont="1" applyBorder="1"/>
    <xf numFmtId="0" fontId="1" fillId="0" borderId="31" xfId="0" applyFont="1" applyBorder="1"/>
    <xf numFmtId="7" fontId="3" fillId="0" borderId="31" xfId="0" applyNumberFormat="1" applyFont="1" applyBorder="1" applyAlignment="1">
      <alignment horizontal="center"/>
    </xf>
    <xf numFmtId="7" fontId="3" fillId="0" borderId="31" xfId="0" applyNumberFormat="1" applyFont="1" applyBorder="1" applyAlignment="1">
      <alignment horizontal="left"/>
    </xf>
    <xf numFmtId="7" fontId="3" fillId="1" borderId="31" xfId="0" applyNumberFormat="1" applyFont="1" applyFill="1" applyBorder="1" applyAlignment="1">
      <alignment horizontal="left"/>
    </xf>
    <xf numFmtId="7" fontId="3" fillId="1" borderId="31" xfId="0" applyNumberFormat="1" applyFont="1" applyFill="1" applyBorder="1"/>
    <xf numFmtId="7" fontId="3" fillId="0" borderId="31" xfId="0" applyNumberFormat="1" applyFont="1" applyBorder="1" applyAlignment="1">
      <alignment horizontal="fill"/>
    </xf>
    <xf numFmtId="1" fontId="3" fillId="0" borderId="31" xfId="0" applyNumberFormat="1" applyFont="1" applyBorder="1"/>
    <xf numFmtId="7" fontId="3" fillId="0" borderId="31" xfId="0" applyNumberFormat="1" applyFont="1" applyBorder="1" applyAlignment="1">
      <alignment horizontal="right"/>
    </xf>
    <xf numFmtId="0" fontId="3" fillId="0" borderId="31" xfId="0" applyFont="1" applyBorder="1"/>
    <xf numFmtId="0" fontId="3" fillId="0" borderId="31" xfId="0" applyFont="1" applyBorder="1" applyAlignment="1">
      <alignment horizontal="right"/>
    </xf>
    <xf numFmtId="3" fontId="0" fillId="0" borderId="0" xfId="0" applyNumberFormat="1"/>
    <xf numFmtId="0" fontId="25" fillId="4" borderId="32" xfId="0" applyFont="1" applyFill="1" applyBorder="1" applyAlignment="1">
      <alignment vertical="top" wrapText="1"/>
    </xf>
    <xf numFmtId="0" fontId="26" fillId="0" borderId="33" xfId="0" applyFont="1" applyBorder="1" applyAlignment="1">
      <alignment horizontal="right" vertical="top" wrapText="1"/>
    </xf>
    <xf numFmtId="0" fontId="26" fillId="4" borderId="34" xfId="0" applyFont="1" applyFill="1" applyBorder="1" applyAlignment="1">
      <alignment horizontal="right" vertical="top" wrapText="1"/>
    </xf>
    <xf numFmtId="8" fontId="27" fillId="0" borderId="35" xfId="0" applyNumberFormat="1" applyFont="1" applyBorder="1" applyAlignment="1">
      <alignment horizontal="right" vertical="top" wrapText="1"/>
    </xf>
    <xf numFmtId="0" fontId="27" fillId="0" borderId="35" xfId="0" applyFont="1" applyBorder="1" applyAlignment="1">
      <alignment horizontal="right" vertical="top" wrapText="1"/>
    </xf>
    <xf numFmtId="0" fontId="25" fillId="4" borderId="34" xfId="0" applyFont="1" applyFill="1" applyBorder="1" applyAlignment="1">
      <alignment vertical="top" wrapText="1"/>
    </xf>
    <xf numFmtId="168" fontId="0" fillId="0" borderId="0" xfId="0" applyNumberFormat="1" applyAlignment="1">
      <alignment horizontal="center"/>
    </xf>
    <xf numFmtId="168" fontId="4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18" fillId="0" borderId="7" xfId="0" applyFont="1" applyFill="1" applyBorder="1" applyAlignment="1">
      <alignment horizontal="center" vertical="center" wrapText="1"/>
    </xf>
    <xf numFmtId="0" fontId="18" fillId="0" borderId="36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7" fillId="0" borderId="0" xfId="0" quotePrefix="1" applyFont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6" fillId="0" borderId="0" xfId="3" applyAlignment="1" applyProtection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7">
    <cellStyle name="Comma" xfId="1" builtinId="3"/>
    <cellStyle name="Currency" xfId="2" builtinId="4"/>
    <cellStyle name="Followed Hyperlink" xfId="5" builtinId="9" hidden="1"/>
    <cellStyle name="Followed Hyperlink" xfId="6" builtinId="9" hidden="1"/>
    <cellStyle name="Hyperlink" xfId="3" builtinId="8"/>
    <cellStyle name="Normal" xfId="0" builtinId="0"/>
    <cellStyle name="Percent" xfId="4" builtinId="5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7.xml"/><Relationship Id="rId20" Type="http://schemas.openxmlformats.org/officeDocument/2006/relationships/theme" Target="theme/theme1.xml"/><Relationship Id="rId21" Type="http://schemas.openxmlformats.org/officeDocument/2006/relationships/styles" Target="styles.xml"/><Relationship Id="rId22" Type="http://schemas.openxmlformats.org/officeDocument/2006/relationships/sharedStrings" Target="sharedStrings.xml"/><Relationship Id="rId23" Type="http://schemas.openxmlformats.org/officeDocument/2006/relationships/calcChain" Target="calcChain.xml"/><Relationship Id="rId10" Type="http://schemas.openxmlformats.org/officeDocument/2006/relationships/chartsheet" Target="chartsheets/sheet3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chartsheet" Target="chartsheets/sheet1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chartsheet" Target="chart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Palatine Utility Electric Energy Usage &amp; $'s</a:t>
            </a:r>
          </a:p>
        </c:rich>
      </c:tx>
      <c:layout>
        <c:manualLayout>
          <c:xMode val="edge"/>
          <c:yMode val="edge"/>
          <c:x val="0.285925925925926"/>
          <c:y val="0.019607843137254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859259259259259"/>
          <c:y val="0.128540305010893"/>
          <c:w val="0.819259259259259"/>
          <c:h val="0.769063180827887"/>
        </c:manualLayout>
      </c:layout>
      <c:lineChart>
        <c:grouping val="standard"/>
        <c:varyColors val="0"/>
        <c:ser>
          <c:idx val="1"/>
          <c:order val="0"/>
          <c:tx>
            <c:v>$'s</c:v>
          </c:tx>
          <c:spPr>
            <a:ln w="381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33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Lit>
              <c:formatCode>General</c:formatCode>
              <c:ptCount val="22"/>
              <c:pt idx="0">
                <c:v>34900.0</c:v>
              </c:pt>
              <c:pt idx="1">
                <c:v>34929.0</c:v>
              </c:pt>
              <c:pt idx="2">
                <c:v>34961.0</c:v>
              </c:pt>
              <c:pt idx="3">
                <c:v>34990.0</c:v>
              </c:pt>
              <c:pt idx="4">
                <c:v>35019.0</c:v>
              </c:pt>
              <c:pt idx="5">
                <c:v>35052.0</c:v>
              </c:pt>
              <c:pt idx="6">
                <c:v>35084.0</c:v>
              </c:pt>
              <c:pt idx="7">
                <c:v>35115.0</c:v>
              </c:pt>
              <c:pt idx="8">
                <c:v>35144.0</c:v>
              </c:pt>
              <c:pt idx="9">
                <c:v>35173.0</c:v>
              </c:pt>
              <c:pt idx="10">
                <c:v>35203.0</c:v>
              </c:pt>
              <c:pt idx="11">
                <c:v>35235.0</c:v>
              </c:pt>
              <c:pt idx="12">
                <c:v>35265.0</c:v>
              </c:pt>
              <c:pt idx="13">
                <c:v>35294.0</c:v>
              </c:pt>
              <c:pt idx="14">
                <c:v>35326.0</c:v>
              </c:pt>
              <c:pt idx="15">
                <c:v>35355.0</c:v>
              </c:pt>
              <c:pt idx="16">
                <c:v>35384.0</c:v>
              </c:pt>
              <c:pt idx="17">
                <c:v>35417.0</c:v>
              </c:pt>
              <c:pt idx="18">
                <c:v>35452.0</c:v>
              </c:pt>
              <c:pt idx="19">
                <c:v>35481.0</c:v>
              </c:pt>
              <c:pt idx="20">
                <c:v>35510.0</c:v>
              </c:pt>
              <c:pt idx="21">
                <c:v>35539.0</c:v>
              </c:pt>
            </c:numLit>
          </c:cat>
          <c:val>
            <c:numLit>
              <c:formatCode>General</c:formatCode>
              <c:ptCount val="23"/>
              <c:pt idx="0">
                <c:v>5360.0675</c:v>
              </c:pt>
              <c:pt idx="1">
                <c:v>5275.55166666667</c:v>
              </c:pt>
              <c:pt idx="2">
                <c:v>5298.751666666668</c:v>
              </c:pt>
              <c:pt idx="3">
                <c:v>5200.541666666668</c:v>
              </c:pt>
              <c:pt idx="4">
                <c:v>5166.231666666665</c:v>
              </c:pt>
              <c:pt idx="5">
                <c:v>5170.9825</c:v>
              </c:pt>
              <c:pt idx="6">
                <c:v>5191.915833333333</c:v>
              </c:pt>
              <c:pt idx="7">
                <c:v>5237.836666666668</c:v>
              </c:pt>
              <c:pt idx="8">
                <c:v>5295.0275</c:v>
              </c:pt>
              <c:pt idx="9">
                <c:v>5357.456666666668</c:v>
              </c:pt>
              <c:pt idx="10">
                <c:v>5407.03416666667</c:v>
              </c:pt>
              <c:pt idx="11">
                <c:v>5408.645</c:v>
              </c:pt>
              <c:pt idx="12">
                <c:v>5319.595833333334</c:v>
              </c:pt>
              <c:pt idx="13">
                <c:v>5256.20416666667</c:v>
              </c:pt>
              <c:pt idx="14">
                <c:v>5169.58</c:v>
              </c:pt>
              <c:pt idx="15">
                <c:v>5172.228333333333</c:v>
              </c:pt>
              <c:pt idx="16">
                <c:v>5129.750833333333</c:v>
              </c:pt>
              <c:pt idx="17">
                <c:v>5066.701666666668</c:v>
              </c:pt>
              <c:pt idx="18">
                <c:v>5066.89666666667</c:v>
              </c:pt>
              <c:pt idx="19">
                <c:v>4892.1925</c:v>
              </c:pt>
              <c:pt idx="20">
                <c:v>4694.73</c:v>
              </c:pt>
              <c:pt idx="21">
                <c:v>4490.339166666665</c:v>
              </c:pt>
              <c:pt idx="22">
                <c:v>4289.390833333332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0158264"/>
        <c:axId val="2129559288"/>
      </c:lineChart>
      <c:lineChart>
        <c:grouping val="standard"/>
        <c:varyColors val="0"/>
        <c:ser>
          <c:idx val="0"/>
          <c:order val="1"/>
          <c:tx>
            <c:v>KWH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22"/>
              <c:pt idx="0">
                <c:v>34900.0</c:v>
              </c:pt>
              <c:pt idx="1">
                <c:v>34929.0</c:v>
              </c:pt>
              <c:pt idx="2">
                <c:v>34961.0</c:v>
              </c:pt>
              <c:pt idx="3">
                <c:v>34990.0</c:v>
              </c:pt>
              <c:pt idx="4">
                <c:v>35019.0</c:v>
              </c:pt>
              <c:pt idx="5">
                <c:v>35052.0</c:v>
              </c:pt>
              <c:pt idx="6">
                <c:v>35084.0</c:v>
              </c:pt>
              <c:pt idx="7">
                <c:v>35115.0</c:v>
              </c:pt>
              <c:pt idx="8">
                <c:v>35144.0</c:v>
              </c:pt>
              <c:pt idx="9">
                <c:v>35173.0</c:v>
              </c:pt>
              <c:pt idx="10">
                <c:v>35203.0</c:v>
              </c:pt>
              <c:pt idx="11">
                <c:v>35235.0</c:v>
              </c:pt>
              <c:pt idx="12">
                <c:v>35265.0</c:v>
              </c:pt>
              <c:pt idx="13">
                <c:v>35294.0</c:v>
              </c:pt>
              <c:pt idx="14">
                <c:v>35326.0</c:v>
              </c:pt>
              <c:pt idx="15">
                <c:v>35355.0</c:v>
              </c:pt>
              <c:pt idx="16">
                <c:v>35384.0</c:v>
              </c:pt>
              <c:pt idx="17">
                <c:v>35417.0</c:v>
              </c:pt>
              <c:pt idx="18">
                <c:v>35452.0</c:v>
              </c:pt>
              <c:pt idx="19">
                <c:v>35481.0</c:v>
              </c:pt>
              <c:pt idx="20">
                <c:v>35510.0</c:v>
              </c:pt>
              <c:pt idx="21">
                <c:v>35539.0</c:v>
              </c:pt>
            </c:numLit>
          </c:cat>
          <c:val>
            <c:numLit>
              <c:formatCode>General</c:formatCode>
              <c:ptCount val="23"/>
              <c:pt idx="0">
                <c:v>66.07841666666664</c:v>
              </c:pt>
              <c:pt idx="1">
                <c:v>64.77408333333334</c:v>
              </c:pt>
              <c:pt idx="2">
                <c:v>64.8278333333333</c:v>
              </c:pt>
              <c:pt idx="3">
                <c:v>63.38683333333334</c:v>
              </c:pt>
              <c:pt idx="4">
                <c:v>63.19141666666664</c:v>
              </c:pt>
              <c:pt idx="5">
                <c:v>63.247</c:v>
              </c:pt>
              <c:pt idx="6">
                <c:v>63.56708333333334</c:v>
              </c:pt>
              <c:pt idx="7">
                <c:v>64.00141666666667</c:v>
              </c:pt>
              <c:pt idx="8">
                <c:v>64.61041666666667</c:v>
              </c:pt>
              <c:pt idx="9">
                <c:v>65.2683333333333</c:v>
              </c:pt>
              <c:pt idx="10">
                <c:v>65.75441666666667</c:v>
              </c:pt>
              <c:pt idx="11">
                <c:v>66.43341666666667</c:v>
              </c:pt>
              <c:pt idx="12">
                <c:v>66.37249999999997</c:v>
              </c:pt>
              <c:pt idx="13">
                <c:v>66.219</c:v>
              </c:pt>
              <c:pt idx="14">
                <c:v>65.87966666666667</c:v>
              </c:pt>
              <c:pt idx="15">
                <c:v>66.91283333333331</c:v>
              </c:pt>
              <c:pt idx="16">
                <c:v>66.8825833333333</c:v>
              </c:pt>
              <c:pt idx="17">
                <c:v>66.741</c:v>
              </c:pt>
              <c:pt idx="18">
                <c:v>66.60691666666668</c:v>
              </c:pt>
              <c:pt idx="19">
                <c:v>66.62858333333328</c:v>
              </c:pt>
              <c:pt idx="20">
                <c:v>65.871</c:v>
              </c:pt>
              <c:pt idx="21">
                <c:v>65.31916666666666</c:v>
              </c:pt>
              <c:pt idx="22">
                <c:v>64.62491666666665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565144"/>
        <c:axId val="2129568232"/>
      </c:lineChart>
      <c:catAx>
        <c:axId val="-2130158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</a:t>
                </a:r>
              </a:p>
            </c:rich>
          </c:tx>
          <c:layout>
            <c:manualLayout>
              <c:xMode val="edge"/>
              <c:yMode val="edge"/>
              <c:x val="0.46962962962963"/>
              <c:y val="0.9455337690631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29559288"/>
        <c:crosses val="autoZero"/>
        <c:auto val="0"/>
        <c:lblAlgn val="ctr"/>
        <c:lblOffset val="100"/>
        <c:tickLblSkip val="2"/>
        <c:tickMarkSkip val="2"/>
        <c:noMultiLvlLbl val="0"/>
      </c:catAx>
      <c:valAx>
        <c:axId val="21295592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Average Month,  $</a:t>
                </a:r>
              </a:p>
            </c:rich>
          </c:tx>
          <c:layout>
            <c:manualLayout>
              <c:xMode val="edge"/>
              <c:yMode val="edge"/>
              <c:x val="0.0133333333333333"/>
              <c:y val="0.413943355119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30158264"/>
        <c:crosses val="autoZero"/>
        <c:crossBetween val="between"/>
      </c:valAx>
      <c:catAx>
        <c:axId val="2129565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29568232"/>
        <c:crossesAt val="0.0"/>
        <c:auto val="0"/>
        <c:lblAlgn val="ctr"/>
        <c:lblOffset val="100"/>
        <c:noMultiLvlLbl val="0"/>
      </c:catAx>
      <c:valAx>
        <c:axId val="2129568232"/>
        <c:scaling>
          <c:orientation val="minMax"/>
          <c:max val="100.0"/>
          <c:min val="0.0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Average, KWH</a:t>
                </a:r>
              </a:p>
            </c:rich>
          </c:tx>
          <c:layout>
            <c:manualLayout>
              <c:xMode val="edge"/>
              <c:yMode val="edge"/>
              <c:x val="0.945185185185185"/>
              <c:y val="0.4313725490196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29565144"/>
        <c:crosses val="max"/>
        <c:crossBetween val="between"/>
        <c:majorUnit val="10.0"/>
        <c:minorUnit val="0.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0E5509" mc:Ignorable="a14" a14:legacySpreadsheetColorIndex="11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1FB714" mc:Ignorable="a14" a14:legacySpreadsheetColorIndex="11"/>
            </a:gs>
            <a:gs pos="100000">
              <a:srgbClr xmlns:mc="http://schemas.openxmlformats.org/markup-compatibility/2006" xmlns:a14="http://schemas.microsoft.com/office/drawing/2010/main" val="0E5509" mc:Ignorable="a14" a14:legacySpreadsheetColorIndex="11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3703703703704"/>
          <c:y val="0.557734204793028"/>
          <c:w val="0.121481481481482"/>
          <c:h val="0.08714596949891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KWH Power Used - Palatine W/ Rolling 12 Months</a:t>
            </a:r>
          </a:p>
        </c:rich>
      </c:tx>
      <c:layout>
        <c:manualLayout>
          <c:xMode val="edge"/>
          <c:yMode val="edge"/>
          <c:x val="0.204444444444444"/>
          <c:y val="0.019607843137254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918518518518518"/>
          <c:y val="0.183006535947712"/>
          <c:w val="0.742222222222222"/>
          <c:h val="0.712418300653595"/>
        </c:manualLayout>
      </c:layout>
      <c:lineChart>
        <c:grouping val="standard"/>
        <c:varyColors val="0"/>
        <c:ser>
          <c:idx val="2"/>
          <c:order val="0"/>
          <c:tx>
            <c:v>Month, KWH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'Elect Pwr'!$B$16:$B$70</c:f>
              <c:numCache>
                <c:formatCode>mmm\-yy</c:formatCode>
                <c:ptCount val="55"/>
                <c:pt idx="0">
                  <c:v>34870.0</c:v>
                </c:pt>
                <c:pt idx="1">
                  <c:v>34900.0</c:v>
                </c:pt>
                <c:pt idx="2">
                  <c:v>34929.0</c:v>
                </c:pt>
                <c:pt idx="3">
                  <c:v>34961.0</c:v>
                </c:pt>
                <c:pt idx="4">
                  <c:v>34990.0</c:v>
                </c:pt>
                <c:pt idx="5">
                  <c:v>35019.0</c:v>
                </c:pt>
                <c:pt idx="6">
                  <c:v>35052.0</c:v>
                </c:pt>
                <c:pt idx="7">
                  <c:v>35084.0</c:v>
                </c:pt>
                <c:pt idx="8">
                  <c:v>35115.0</c:v>
                </c:pt>
                <c:pt idx="9">
                  <c:v>35144.0</c:v>
                </c:pt>
                <c:pt idx="10">
                  <c:v>35173.0</c:v>
                </c:pt>
                <c:pt idx="11">
                  <c:v>35203.0</c:v>
                </c:pt>
                <c:pt idx="12">
                  <c:v>35235.0</c:v>
                </c:pt>
                <c:pt idx="13">
                  <c:v>35265.0</c:v>
                </c:pt>
                <c:pt idx="14">
                  <c:v>35294.0</c:v>
                </c:pt>
                <c:pt idx="15">
                  <c:v>35326.0</c:v>
                </c:pt>
                <c:pt idx="16">
                  <c:v>35355.0</c:v>
                </c:pt>
                <c:pt idx="17">
                  <c:v>35384.0</c:v>
                </c:pt>
                <c:pt idx="18">
                  <c:v>35417.0</c:v>
                </c:pt>
                <c:pt idx="19">
                  <c:v>35452.0</c:v>
                </c:pt>
                <c:pt idx="20">
                  <c:v>35481.0</c:v>
                </c:pt>
                <c:pt idx="21">
                  <c:v>35510.0</c:v>
                </c:pt>
                <c:pt idx="22">
                  <c:v>35539.0</c:v>
                </c:pt>
                <c:pt idx="23">
                  <c:v>35570.0</c:v>
                </c:pt>
                <c:pt idx="24">
                  <c:v>35600.0</c:v>
                </c:pt>
                <c:pt idx="25">
                  <c:v>35630.0</c:v>
                </c:pt>
                <c:pt idx="26">
                  <c:v>35661.0</c:v>
                </c:pt>
                <c:pt idx="27">
                  <c:v>35690.0</c:v>
                </c:pt>
                <c:pt idx="28">
                  <c:v>35720.0</c:v>
                </c:pt>
                <c:pt idx="29">
                  <c:v>35749.0</c:v>
                </c:pt>
                <c:pt idx="30">
                  <c:v>35782.0</c:v>
                </c:pt>
                <c:pt idx="31">
                  <c:v>35817.0</c:v>
                </c:pt>
                <c:pt idx="32">
                  <c:v>35846.0</c:v>
                </c:pt>
                <c:pt idx="33">
                  <c:v>35875.0</c:v>
                </c:pt>
                <c:pt idx="34">
                  <c:v>35906.0</c:v>
                </c:pt>
                <c:pt idx="35">
                  <c:v>35935.0</c:v>
                </c:pt>
                <c:pt idx="36">
                  <c:v>35965.0</c:v>
                </c:pt>
                <c:pt idx="37">
                  <c:v>35997.0</c:v>
                </c:pt>
                <c:pt idx="38">
                  <c:v>36026.0</c:v>
                </c:pt>
                <c:pt idx="39">
                  <c:v>36056.0</c:v>
                </c:pt>
                <c:pt idx="40">
                  <c:v>36085.0</c:v>
                </c:pt>
                <c:pt idx="41">
                  <c:v>36116.0</c:v>
                </c:pt>
                <c:pt idx="42">
                  <c:v>36147.0</c:v>
                </c:pt>
                <c:pt idx="43">
                  <c:v>36182.0</c:v>
                </c:pt>
                <c:pt idx="44">
                  <c:v>36211.0</c:v>
                </c:pt>
                <c:pt idx="45">
                  <c:v>36242.0</c:v>
                </c:pt>
                <c:pt idx="46">
                  <c:v>36271.0</c:v>
                </c:pt>
                <c:pt idx="47">
                  <c:v>36300.0</c:v>
                </c:pt>
                <c:pt idx="48">
                  <c:v>36330.0</c:v>
                </c:pt>
                <c:pt idx="49">
                  <c:v>36362.0</c:v>
                </c:pt>
                <c:pt idx="50">
                  <c:v>36391.0</c:v>
                </c:pt>
                <c:pt idx="51">
                  <c:v>36421.0</c:v>
                </c:pt>
                <c:pt idx="52">
                  <c:v>36452.0</c:v>
                </c:pt>
                <c:pt idx="53">
                  <c:v>36481.0</c:v>
                </c:pt>
                <c:pt idx="54">
                  <c:v>36512.0</c:v>
                </c:pt>
              </c:numCache>
            </c:numRef>
          </c:cat>
          <c:val>
            <c:numRef>
              <c:f>'Elect Pwr'!$E$16:$E$70</c:f>
              <c:numCache>
                <c:formatCode>_(* #,##0_);_(* \(#,##0\);_(* "-"??_);_(@_)</c:formatCode>
                <c:ptCount val="55"/>
                <c:pt idx="0">
                  <c:v>73064.0</c:v>
                </c:pt>
                <c:pt idx="1">
                  <c:v>82059.0</c:v>
                </c:pt>
                <c:pt idx="2">
                  <c:v>89001.0</c:v>
                </c:pt>
                <c:pt idx="3">
                  <c:v>70873.0</c:v>
                </c:pt>
                <c:pt idx="4">
                  <c:v>54903.0</c:v>
                </c:pt>
                <c:pt idx="5">
                  <c:v>53531.0</c:v>
                </c:pt>
                <c:pt idx="6">
                  <c:v>58917.0</c:v>
                </c:pt>
                <c:pt idx="7">
                  <c:v>63429.0</c:v>
                </c:pt>
                <c:pt idx="8">
                  <c:v>62974.0</c:v>
                </c:pt>
                <c:pt idx="9">
                  <c:v>60551.0</c:v>
                </c:pt>
                <c:pt idx="10">
                  <c:v>58116.0</c:v>
                </c:pt>
                <c:pt idx="11">
                  <c:v>69783.0</c:v>
                </c:pt>
                <c:pt idx="12">
                  <c:v>72333.0</c:v>
                </c:pt>
                <c:pt idx="13">
                  <c:v>80217.0</c:v>
                </c:pt>
                <c:pt idx="14">
                  <c:v>84929.0</c:v>
                </c:pt>
                <c:pt idx="15">
                  <c:v>83271.0</c:v>
                </c:pt>
                <c:pt idx="16">
                  <c:v>54540.0</c:v>
                </c:pt>
                <c:pt idx="17">
                  <c:v>51832.0</c:v>
                </c:pt>
                <c:pt idx="18">
                  <c:v>57308.0</c:v>
                </c:pt>
                <c:pt idx="19">
                  <c:v>63689.0</c:v>
                </c:pt>
                <c:pt idx="20">
                  <c:v>53883.0</c:v>
                </c:pt>
                <c:pt idx="21">
                  <c:v>53929.0</c:v>
                </c:pt>
                <c:pt idx="22">
                  <c:v>49785.0</c:v>
                </c:pt>
                <c:pt idx="23">
                  <c:v>60865.0</c:v>
                </c:pt>
                <c:pt idx="24">
                  <c:v>61974.0</c:v>
                </c:pt>
                <c:pt idx="25">
                  <c:v>75726.0</c:v>
                </c:pt>
                <c:pt idx="26">
                  <c:v>88602.0</c:v>
                </c:pt>
                <c:pt idx="27">
                  <c:v>63856.0</c:v>
                </c:pt>
                <c:pt idx="28">
                  <c:v>55043.0</c:v>
                </c:pt>
                <c:pt idx="29">
                  <c:v>55833.0</c:v>
                </c:pt>
                <c:pt idx="30">
                  <c:v>61565.0</c:v>
                </c:pt>
                <c:pt idx="31">
                  <c:v>65495.0</c:v>
                </c:pt>
                <c:pt idx="32">
                  <c:v>56956.0</c:v>
                </c:pt>
                <c:pt idx="33">
                  <c:v>55188.0</c:v>
                </c:pt>
                <c:pt idx="34">
                  <c:v>57401.0</c:v>
                </c:pt>
                <c:pt idx="35">
                  <c:v>51836.0</c:v>
                </c:pt>
                <c:pt idx="36">
                  <c:v>66134.0</c:v>
                </c:pt>
                <c:pt idx="37">
                  <c:v>89918.0</c:v>
                </c:pt>
                <c:pt idx="38">
                  <c:v>84412.0</c:v>
                </c:pt>
                <c:pt idx="39">
                  <c:v>74278.0</c:v>
                </c:pt>
                <c:pt idx="40">
                  <c:v>54482.0</c:v>
                </c:pt>
                <c:pt idx="41">
                  <c:v>54035.0</c:v>
                </c:pt>
                <c:pt idx="42">
                  <c:v>55233.0</c:v>
                </c:pt>
                <c:pt idx="43">
                  <c:v>58013.0</c:v>
                </c:pt>
                <c:pt idx="44">
                  <c:v>51828.0</c:v>
                </c:pt>
                <c:pt idx="45">
                  <c:v>51849.0</c:v>
                </c:pt>
                <c:pt idx="46">
                  <c:v>47650.0</c:v>
                </c:pt>
                <c:pt idx="47">
                  <c:v>47217.0</c:v>
                </c:pt>
                <c:pt idx="48">
                  <c:v>55749.0</c:v>
                </c:pt>
                <c:pt idx="49">
                  <c:v>78850.0</c:v>
                </c:pt>
                <c:pt idx="50">
                  <c:v>69459.0</c:v>
                </c:pt>
                <c:pt idx="51">
                  <c:v>67595.0</c:v>
                </c:pt>
                <c:pt idx="52">
                  <c:v>49399.0</c:v>
                </c:pt>
                <c:pt idx="53">
                  <c:v>50227.0</c:v>
                </c:pt>
                <c:pt idx="54">
                  <c:v>51542.0</c:v>
                </c:pt>
              </c:numCache>
            </c:numRef>
          </c:val>
          <c:smooth val="0"/>
        </c:ser>
        <c:ser>
          <c:idx val="3"/>
          <c:order val="1"/>
          <c:tx>
            <c:v>Rolling 12 Month Average, KWH</c:v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ot"/>
            <c:size val="7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trendline>
            <c:spPr>
              <a:ln w="381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'Elect Pwr'!$B$16:$B$70</c:f>
              <c:numCache>
                <c:formatCode>mmm\-yy</c:formatCode>
                <c:ptCount val="55"/>
                <c:pt idx="0">
                  <c:v>34870.0</c:v>
                </c:pt>
                <c:pt idx="1">
                  <c:v>34900.0</c:v>
                </c:pt>
                <c:pt idx="2">
                  <c:v>34929.0</c:v>
                </c:pt>
                <c:pt idx="3">
                  <c:v>34961.0</c:v>
                </c:pt>
                <c:pt idx="4">
                  <c:v>34990.0</c:v>
                </c:pt>
                <c:pt idx="5">
                  <c:v>35019.0</c:v>
                </c:pt>
                <c:pt idx="6">
                  <c:v>35052.0</c:v>
                </c:pt>
                <c:pt idx="7">
                  <c:v>35084.0</c:v>
                </c:pt>
                <c:pt idx="8">
                  <c:v>35115.0</c:v>
                </c:pt>
                <c:pt idx="9">
                  <c:v>35144.0</c:v>
                </c:pt>
                <c:pt idx="10">
                  <c:v>35173.0</c:v>
                </c:pt>
                <c:pt idx="11">
                  <c:v>35203.0</c:v>
                </c:pt>
                <c:pt idx="12">
                  <c:v>35235.0</c:v>
                </c:pt>
                <c:pt idx="13">
                  <c:v>35265.0</c:v>
                </c:pt>
                <c:pt idx="14">
                  <c:v>35294.0</c:v>
                </c:pt>
                <c:pt idx="15">
                  <c:v>35326.0</c:v>
                </c:pt>
                <c:pt idx="16">
                  <c:v>35355.0</c:v>
                </c:pt>
                <c:pt idx="17">
                  <c:v>35384.0</c:v>
                </c:pt>
                <c:pt idx="18">
                  <c:v>35417.0</c:v>
                </c:pt>
                <c:pt idx="19">
                  <c:v>35452.0</c:v>
                </c:pt>
                <c:pt idx="20">
                  <c:v>35481.0</c:v>
                </c:pt>
                <c:pt idx="21">
                  <c:v>35510.0</c:v>
                </c:pt>
                <c:pt idx="22">
                  <c:v>35539.0</c:v>
                </c:pt>
                <c:pt idx="23">
                  <c:v>35570.0</c:v>
                </c:pt>
                <c:pt idx="24">
                  <c:v>35600.0</c:v>
                </c:pt>
                <c:pt idx="25">
                  <c:v>35630.0</c:v>
                </c:pt>
                <c:pt idx="26">
                  <c:v>35661.0</c:v>
                </c:pt>
                <c:pt idx="27">
                  <c:v>35690.0</c:v>
                </c:pt>
                <c:pt idx="28">
                  <c:v>35720.0</c:v>
                </c:pt>
                <c:pt idx="29">
                  <c:v>35749.0</c:v>
                </c:pt>
                <c:pt idx="30">
                  <c:v>35782.0</c:v>
                </c:pt>
                <c:pt idx="31">
                  <c:v>35817.0</c:v>
                </c:pt>
                <c:pt idx="32">
                  <c:v>35846.0</c:v>
                </c:pt>
                <c:pt idx="33">
                  <c:v>35875.0</c:v>
                </c:pt>
                <c:pt idx="34">
                  <c:v>35906.0</c:v>
                </c:pt>
                <c:pt idx="35">
                  <c:v>35935.0</c:v>
                </c:pt>
                <c:pt idx="36">
                  <c:v>35965.0</c:v>
                </c:pt>
                <c:pt idx="37">
                  <c:v>35997.0</c:v>
                </c:pt>
                <c:pt idx="38">
                  <c:v>36026.0</c:v>
                </c:pt>
                <c:pt idx="39">
                  <c:v>36056.0</c:v>
                </c:pt>
                <c:pt idx="40">
                  <c:v>36085.0</c:v>
                </c:pt>
                <c:pt idx="41">
                  <c:v>36116.0</c:v>
                </c:pt>
                <c:pt idx="42">
                  <c:v>36147.0</c:v>
                </c:pt>
                <c:pt idx="43">
                  <c:v>36182.0</c:v>
                </c:pt>
                <c:pt idx="44">
                  <c:v>36211.0</c:v>
                </c:pt>
                <c:pt idx="45">
                  <c:v>36242.0</c:v>
                </c:pt>
                <c:pt idx="46">
                  <c:v>36271.0</c:v>
                </c:pt>
                <c:pt idx="47">
                  <c:v>36300.0</c:v>
                </c:pt>
                <c:pt idx="48">
                  <c:v>36330.0</c:v>
                </c:pt>
                <c:pt idx="49">
                  <c:v>36362.0</c:v>
                </c:pt>
                <c:pt idx="50">
                  <c:v>36391.0</c:v>
                </c:pt>
                <c:pt idx="51">
                  <c:v>36421.0</c:v>
                </c:pt>
                <c:pt idx="52">
                  <c:v>36452.0</c:v>
                </c:pt>
                <c:pt idx="53">
                  <c:v>36481.0</c:v>
                </c:pt>
                <c:pt idx="54">
                  <c:v>36512.0</c:v>
                </c:pt>
              </c:numCache>
            </c:numRef>
          </c:cat>
          <c:val>
            <c:numRef>
              <c:f>'Elect Pwr'!$F$16:$F$70</c:f>
              <c:numCache>
                <c:formatCode>_(* #,##0_);_(* \(#,##0\);_(* "-"??_);_(@_)</c:formatCode>
                <c:ptCount val="55"/>
                <c:pt idx="0">
                  <c:v>66078.41666666667</c:v>
                </c:pt>
                <c:pt idx="1">
                  <c:v>64774.08333333334</c:v>
                </c:pt>
                <c:pt idx="2">
                  <c:v>64827.83333333334</c:v>
                </c:pt>
                <c:pt idx="3">
                  <c:v>63386.83333333334</c:v>
                </c:pt>
                <c:pt idx="4">
                  <c:v>63191.41666666666</c:v>
                </c:pt>
                <c:pt idx="5">
                  <c:v>63247.0</c:v>
                </c:pt>
                <c:pt idx="6">
                  <c:v>63567.08333333334</c:v>
                </c:pt>
                <c:pt idx="7">
                  <c:v>64001.41666666666</c:v>
                </c:pt>
                <c:pt idx="8">
                  <c:v>64610.41666666666</c:v>
                </c:pt>
                <c:pt idx="9">
                  <c:v>65268.33333333334</c:v>
                </c:pt>
                <c:pt idx="10">
                  <c:v>65754.41666666667</c:v>
                </c:pt>
                <c:pt idx="11">
                  <c:v>66433.41666666667</c:v>
                </c:pt>
                <c:pt idx="12">
                  <c:v>66372.5</c:v>
                </c:pt>
                <c:pt idx="13">
                  <c:v>66219.0</c:v>
                </c:pt>
                <c:pt idx="14">
                  <c:v>65879.66666666667</c:v>
                </c:pt>
                <c:pt idx="15">
                  <c:v>66912.83333333333</c:v>
                </c:pt>
                <c:pt idx="16">
                  <c:v>66882.58333333333</c:v>
                </c:pt>
                <c:pt idx="17">
                  <c:v>66741.0</c:v>
                </c:pt>
                <c:pt idx="18">
                  <c:v>66606.91666666667</c:v>
                </c:pt>
                <c:pt idx="19">
                  <c:v>66628.58333333333</c:v>
                </c:pt>
                <c:pt idx="20">
                  <c:v>65871.0</c:v>
                </c:pt>
                <c:pt idx="21">
                  <c:v>65319.16666666666</c:v>
                </c:pt>
                <c:pt idx="22">
                  <c:v>64624.91666666666</c:v>
                </c:pt>
                <c:pt idx="23">
                  <c:v>63881.75</c:v>
                </c:pt>
                <c:pt idx="24">
                  <c:v>63018.5</c:v>
                </c:pt>
                <c:pt idx="25">
                  <c:v>62644.25</c:v>
                </c:pt>
                <c:pt idx="26">
                  <c:v>62950.33333333334</c:v>
                </c:pt>
                <c:pt idx="27">
                  <c:v>62961.7</c:v>
                </c:pt>
                <c:pt idx="28">
                  <c:v>62735.2</c:v>
                </c:pt>
                <c:pt idx="29">
                  <c:v>61949.6</c:v>
                </c:pt>
                <c:pt idx="30">
                  <c:v>62717.8</c:v>
                </c:pt>
                <c:pt idx="31">
                  <c:v>63874.4</c:v>
                </c:pt>
                <c:pt idx="32">
                  <c:v>64591.5</c:v>
                </c:pt>
                <c:pt idx="33">
                  <c:v>64023.8</c:v>
                </c:pt>
                <c:pt idx="34">
                  <c:v>63566.5</c:v>
                </c:pt>
                <c:pt idx="35">
                  <c:v>61177.5</c:v>
                </c:pt>
                <c:pt idx="36">
                  <c:v>58930.7</c:v>
                </c:pt>
                <c:pt idx="37">
                  <c:v>61747.72727272727</c:v>
                </c:pt>
                <c:pt idx="38">
                  <c:v>63636.41666666666</c:v>
                </c:pt>
                <c:pt idx="39">
                  <c:v>64504.91666666666</c:v>
                </c:pt>
                <c:pt idx="40">
                  <c:v>64458.16666666666</c:v>
                </c:pt>
                <c:pt idx="41">
                  <c:v>64308.33333333334</c:v>
                </c:pt>
                <c:pt idx="42">
                  <c:v>63780.66666666666</c:v>
                </c:pt>
                <c:pt idx="43">
                  <c:v>63157.16666666666</c:v>
                </c:pt>
                <c:pt idx="44">
                  <c:v>62729.83333333334</c:v>
                </c:pt>
                <c:pt idx="45">
                  <c:v>62451.58333333334</c:v>
                </c:pt>
                <c:pt idx="46">
                  <c:v>61639.0</c:v>
                </c:pt>
                <c:pt idx="47">
                  <c:v>61254.08333333334</c:v>
                </c:pt>
                <c:pt idx="48">
                  <c:v>60388.66666666666</c:v>
                </c:pt>
                <c:pt idx="49">
                  <c:v>59466.33333333334</c:v>
                </c:pt>
                <c:pt idx="50">
                  <c:v>58220.25</c:v>
                </c:pt>
                <c:pt idx="51">
                  <c:v>57663.33333333334</c:v>
                </c:pt>
                <c:pt idx="52">
                  <c:v>57239.75</c:v>
                </c:pt>
                <c:pt idx="53">
                  <c:v>56922.41666666666</c:v>
                </c:pt>
                <c:pt idx="54">
                  <c:v>56614.83333333334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27139496"/>
        <c:axId val="-2127133688"/>
      </c:lineChart>
      <c:dateAx>
        <c:axId val="-2127139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Month</a:t>
                </a:r>
              </a:p>
            </c:rich>
          </c:tx>
          <c:layout>
            <c:manualLayout>
              <c:xMode val="edge"/>
              <c:yMode val="edge"/>
              <c:x val="0.432592592592593"/>
              <c:y val="0.962962962962963"/>
            </c:manualLayout>
          </c:layout>
          <c:overlay val="0"/>
          <c:spPr>
            <a:noFill/>
            <a:ln w="25400">
              <a:noFill/>
            </a:ln>
          </c:spPr>
        </c:title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-2127133688"/>
        <c:crosses val="autoZero"/>
        <c:auto val="1"/>
        <c:lblOffset val="100"/>
        <c:baseTimeUnit val="months"/>
        <c:majorUnit val="2.0"/>
        <c:majorTimeUnit val="months"/>
        <c:minorUnit val="1.0"/>
        <c:minorTimeUnit val="months"/>
      </c:dateAx>
      <c:valAx>
        <c:axId val="-2127133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KWH per Month</a:t>
                </a:r>
              </a:p>
            </c:rich>
          </c:tx>
          <c:layout>
            <c:manualLayout>
              <c:xMode val="edge"/>
              <c:yMode val="edge"/>
              <c:x val="0.0"/>
              <c:y val="0.437908496732026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-212713949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CC" mc:Ignorable="a14" a14:legacySpreadsheetColorIndex="42"/>
            </a:gs>
            <a:gs pos="100000">
              <a:srgbClr xmlns:mc="http://schemas.openxmlformats.org/markup-compatibility/2006" xmlns:a14="http://schemas.microsoft.com/office/drawing/2010/main" val="5E765E" mc:Ignorable="a14" a14:legacySpreadsheetColorIndex="42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65925925925926"/>
          <c:y val="0.570806100217865"/>
          <c:w val="0.306666666666667"/>
          <c:h val="0.1721132897603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496601895386"/>
          <c:y val="0.0754098360655738"/>
          <c:w val="0.620504550748725"/>
          <c:h val="0.79016393442622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val>
            <c:numLit>
              <c:formatCode>General</c:formatCode>
              <c:ptCount val="48"/>
              <c:pt idx="0">
                <c:v>52283.0</c:v>
              </c:pt>
              <c:pt idx="1">
                <c:v>61635.0</c:v>
              </c:pt>
              <c:pt idx="2">
                <c:v>73064.0</c:v>
              </c:pt>
              <c:pt idx="3">
                <c:v>82059.0</c:v>
              </c:pt>
              <c:pt idx="4">
                <c:v>89001.0</c:v>
              </c:pt>
              <c:pt idx="5">
                <c:v>70873.0</c:v>
              </c:pt>
              <c:pt idx="6">
                <c:v>54903.0</c:v>
              </c:pt>
              <c:pt idx="7">
                <c:v>53531.0</c:v>
              </c:pt>
              <c:pt idx="8">
                <c:v>58917.0</c:v>
              </c:pt>
              <c:pt idx="9">
                <c:v>63429.0</c:v>
              </c:pt>
              <c:pt idx="10">
                <c:v>62974.0</c:v>
              </c:pt>
              <c:pt idx="11">
                <c:v>60551.0</c:v>
              </c:pt>
              <c:pt idx="12">
                <c:v>58116.0</c:v>
              </c:pt>
              <c:pt idx="13">
                <c:v>69783.0</c:v>
              </c:pt>
              <c:pt idx="14">
                <c:v>72333.0</c:v>
              </c:pt>
              <c:pt idx="15">
                <c:v>80217.0</c:v>
              </c:pt>
              <c:pt idx="16">
                <c:v>84929.0</c:v>
              </c:pt>
              <c:pt idx="17">
                <c:v>83271.0</c:v>
              </c:pt>
              <c:pt idx="18">
                <c:v>54540.0</c:v>
              </c:pt>
              <c:pt idx="19">
                <c:v>51832.0</c:v>
              </c:pt>
              <c:pt idx="20">
                <c:v>57308.0</c:v>
              </c:pt>
              <c:pt idx="21">
                <c:v>63689.0</c:v>
              </c:pt>
              <c:pt idx="22">
                <c:v>53883.0</c:v>
              </c:pt>
              <c:pt idx="23">
                <c:v>53929.0</c:v>
              </c:pt>
              <c:pt idx="24">
                <c:v>49785.0</c:v>
              </c:pt>
              <c:pt idx="25">
                <c:v>60865.0</c:v>
              </c:pt>
              <c:pt idx="26">
                <c:v>61974.0</c:v>
              </c:pt>
              <c:pt idx="27">
                <c:v>75726.0</c:v>
              </c:pt>
              <c:pt idx="28">
                <c:v>88602.0</c:v>
              </c:pt>
              <c:pt idx="29">
                <c:v>63856.0</c:v>
              </c:pt>
              <c:pt idx="30">
                <c:v>55043.0</c:v>
              </c:pt>
              <c:pt idx="31">
                <c:v>55833.0</c:v>
              </c:pt>
              <c:pt idx="32">
                <c:v>61565.0</c:v>
              </c:pt>
              <c:pt idx="33">
                <c:v>65495.0</c:v>
              </c:pt>
              <c:pt idx="34">
                <c:v>56956.0</c:v>
              </c:pt>
              <c:pt idx="35">
                <c:v>55188.0</c:v>
              </c:pt>
              <c:pt idx="36">
                <c:v>57401.0</c:v>
              </c:pt>
              <c:pt idx="37">
                <c:v>51836.0</c:v>
              </c:pt>
              <c:pt idx="38">
                <c:v>66134.0</c:v>
              </c:pt>
              <c:pt idx="39">
                <c:v>89918.0</c:v>
              </c:pt>
              <c:pt idx="40">
                <c:v>84412.0</c:v>
              </c:pt>
              <c:pt idx="41">
                <c:v>74278.0</c:v>
              </c:pt>
              <c:pt idx="42">
                <c:v>54482.0</c:v>
              </c:pt>
              <c:pt idx="43">
                <c:v>54035.0</c:v>
              </c:pt>
              <c:pt idx="44">
                <c:v>55233.0</c:v>
              </c:pt>
              <c:pt idx="45">
                <c:v>58013.0</c:v>
              </c:pt>
              <c:pt idx="46">
                <c:v>51828.0</c:v>
              </c:pt>
              <c:pt idx="47">
                <c:v>51849.0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629736"/>
        <c:axId val="2129632936"/>
      </c:lineChart>
      <c:catAx>
        <c:axId val="2129629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212963293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2129632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21296297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4389622160539"/>
          <c:y val="0.40655737704918"/>
          <c:w val="0.22302186597179"/>
          <c:h val="0.1278688524590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8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KWH per Month</a:t>
            </a:r>
          </a:p>
        </c:rich>
      </c:tx>
      <c:layout>
        <c:manualLayout>
          <c:xMode val="edge"/>
          <c:yMode val="edge"/>
          <c:x val="0.404444444444444"/>
          <c:y val="0.019607843137254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666666666667"/>
          <c:y val="0.12636165577342"/>
          <c:w val="0.70962962962963"/>
          <c:h val="0.71241830065359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MidAmerElec!$A$2:$A$91</c:f>
              <c:numCache>
                <c:formatCode>d\-mmm\-yy</c:formatCode>
                <c:ptCount val="90"/>
                <c:pt idx="0">
                  <c:v>39009.0</c:v>
                </c:pt>
                <c:pt idx="1">
                  <c:v>38980.0</c:v>
                </c:pt>
                <c:pt idx="2">
                  <c:v>38948.0</c:v>
                </c:pt>
                <c:pt idx="3">
                  <c:v>38919.0</c:v>
                </c:pt>
                <c:pt idx="4">
                  <c:v>38888.0</c:v>
                </c:pt>
                <c:pt idx="5">
                  <c:v>38857.0</c:v>
                </c:pt>
                <c:pt idx="6">
                  <c:v>38828.0</c:v>
                </c:pt>
                <c:pt idx="7">
                  <c:v>38799.0</c:v>
                </c:pt>
                <c:pt idx="8">
                  <c:v>38770.0</c:v>
                </c:pt>
                <c:pt idx="9">
                  <c:v>38741.0</c:v>
                </c:pt>
                <c:pt idx="10">
                  <c:v>38707.0</c:v>
                </c:pt>
                <c:pt idx="11">
                  <c:v>38674.0</c:v>
                </c:pt>
                <c:pt idx="12">
                  <c:v>38644.0</c:v>
                </c:pt>
                <c:pt idx="13">
                  <c:v>38616.0</c:v>
                </c:pt>
                <c:pt idx="14">
                  <c:v>38584.0</c:v>
                </c:pt>
                <c:pt idx="15">
                  <c:v>38555.0</c:v>
                </c:pt>
                <c:pt idx="16">
                  <c:v>38524.0</c:v>
                </c:pt>
                <c:pt idx="17">
                  <c:v>38491.0</c:v>
                </c:pt>
                <c:pt idx="18">
                  <c:v>38463.0</c:v>
                </c:pt>
                <c:pt idx="19">
                  <c:v>38434.0</c:v>
                </c:pt>
                <c:pt idx="20">
                  <c:v>38405.0</c:v>
                </c:pt>
                <c:pt idx="21">
                  <c:v>38377.0</c:v>
                </c:pt>
                <c:pt idx="22">
                  <c:v>38338.0</c:v>
                </c:pt>
                <c:pt idx="23">
                  <c:v>38305.0</c:v>
                </c:pt>
                <c:pt idx="24">
                  <c:v>38276.0</c:v>
                </c:pt>
                <c:pt idx="25">
                  <c:v>38247.0</c:v>
                </c:pt>
                <c:pt idx="26">
                  <c:v>38217.0</c:v>
                </c:pt>
                <c:pt idx="27">
                  <c:v>38189.0</c:v>
                </c:pt>
                <c:pt idx="28">
                  <c:v>38156.0</c:v>
                </c:pt>
                <c:pt idx="29">
                  <c:v>38126.0</c:v>
                </c:pt>
                <c:pt idx="30">
                  <c:v>38098.0</c:v>
                </c:pt>
                <c:pt idx="31">
                  <c:v>38067.0</c:v>
                </c:pt>
                <c:pt idx="32">
                  <c:v>38037.0</c:v>
                </c:pt>
                <c:pt idx="33">
                  <c:v>38008.0</c:v>
                </c:pt>
                <c:pt idx="34">
                  <c:v>37973.0</c:v>
                </c:pt>
                <c:pt idx="35">
                  <c:v>37940.0</c:v>
                </c:pt>
                <c:pt idx="36">
                  <c:v>37911.0</c:v>
                </c:pt>
                <c:pt idx="37">
                  <c:v>37882.0</c:v>
                </c:pt>
                <c:pt idx="38">
                  <c:v>37852.0</c:v>
                </c:pt>
                <c:pt idx="39">
                  <c:v>37824.0</c:v>
                </c:pt>
                <c:pt idx="40">
                  <c:v>37791.0</c:v>
                </c:pt>
                <c:pt idx="41">
                  <c:v>37761.0</c:v>
                </c:pt>
                <c:pt idx="42">
                  <c:v>37733.0</c:v>
                </c:pt>
                <c:pt idx="43">
                  <c:v>37702.0</c:v>
                </c:pt>
                <c:pt idx="44">
                  <c:v>37672.0</c:v>
                </c:pt>
                <c:pt idx="45">
                  <c:v>37643.0</c:v>
                </c:pt>
                <c:pt idx="46">
                  <c:v>37608.0</c:v>
                </c:pt>
                <c:pt idx="47">
                  <c:v>37576.0</c:v>
                </c:pt>
                <c:pt idx="48">
                  <c:v>37546.0</c:v>
                </c:pt>
                <c:pt idx="49">
                  <c:v>37517.0</c:v>
                </c:pt>
                <c:pt idx="50">
                  <c:v>37485.0</c:v>
                </c:pt>
                <c:pt idx="51">
                  <c:v>37456.0</c:v>
                </c:pt>
                <c:pt idx="52">
                  <c:v>37427.0</c:v>
                </c:pt>
                <c:pt idx="53">
                  <c:v>37394.0</c:v>
                </c:pt>
                <c:pt idx="54">
                  <c:v>37366.0</c:v>
                </c:pt>
                <c:pt idx="55">
                  <c:v>37336.0</c:v>
                </c:pt>
                <c:pt idx="56">
                  <c:v>37307.0</c:v>
                </c:pt>
                <c:pt idx="57">
                  <c:v>37278.0</c:v>
                </c:pt>
                <c:pt idx="58">
                  <c:v>37245.0</c:v>
                </c:pt>
                <c:pt idx="59">
                  <c:v>37211.0</c:v>
                </c:pt>
                <c:pt idx="60">
                  <c:v>37182.0</c:v>
                </c:pt>
                <c:pt idx="61">
                  <c:v>37153.0</c:v>
                </c:pt>
                <c:pt idx="62">
                  <c:v>37121.0</c:v>
                </c:pt>
                <c:pt idx="63">
                  <c:v>37092.0</c:v>
                </c:pt>
                <c:pt idx="64">
                  <c:v>37062.0</c:v>
                </c:pt>
                <c:pt idx="65">
                  <c:v>37029.0</c:v>
                </c:pt>
                <c:pt idx="66">
                  <c:v>37001.0</c:v>
                </c:pt>
                <c:pt idx="67">
                  <c:v>36972.0</c:v>
                </c:pt>
                <c:pt idx="68">
                  <c:v>36944.0</c:v>
                </c:pt>
                <c:pt idx="69">
                  <c:v>36913.0</c:v>
                </c:pt>
                <c:pt idx="70">
                  <c:v>36878.0</c:v>
                </c:pt>
                <c:pt idx="71">
                  <c:v>36846.0</c:v>
                </c:pt>
                <c:pt idx="72">
                  <c:v>36817.0</c:v>
                </c:pt>
                <c:pt idx="73">
                  <c:v>36788.0</c:v>
                </c:pt>
                <c:pt idx="74">
                  <c:v>36756.0</c:v>
                </c:pt>
                <c:pt idx="75">
                  <c:v>36727.0</c:v>
                </c:pt>
                <c:pt idx="76">
                  <c:v>36697.0</c:v>
                </c:pt>
              </c:numCache>
            </c:numRef>
          </c:cat>
          <c:val>
            <c:numRef>
              <c:f>MidAmerElec!$B$2:$B$91</c:f>
              <c:numCache>
                <c:formatCode>#,##0</c:formatCode>
                <c:ptCount val="90"/>
                <c:pt idx="0">
                  <c:v>53519.0</c:v>
                </c:pt>
                <c:pt idx="1">
                  <c:v>65125.0</c:v>
                </c:pt>
                <c:pt idx="2">
                  <c:v>75829.0</c:v>
                </c:pt>
                <c:pt idx="3">
                  <c:v>84105.0</c:v>
                </c:pt>
                <c:pt idx="4">
                  <c:v>66599.0</c:v>
                </c:pt>
                <c:pt idx="5">
                  <c:v>49318.0</c:v>
                </c:pt>
                <c:pt idx="6">
                  <c:v>48435.0</c:v>
                </c:pt>
                <c:pt idx="7">
                  <c:v>46299.0</c:v>
                </c:pt>
                <c:pt idx="8">
                  <c:v>52108.0</c:v>
                </c:pt>
                <c:pt idx="9">
                  <c:v>55252.0</c:v>
                </c:pt>
                <c:pt idx="10">
                  <c:v>56280.0</c:v>
                </c:pt>
                <c:pt idx="11">
                  <c:v>50361.0</c:v>
                </c:pt>
                <c:pt idx="12">
                  <c:v>47829.0</c:v>
                </c:pt>
                <c:pt idx="13">
                  <c:v>61351.0</c:v>
                </c:pt>
                <c:pt idx="14">
                  <c:v>70945.0</c:v>
                </c:pt>
                <c:pt idx="15">
                  <c:v>65046.0</c:v>
                </c:pt>
                <c:pt idx="16">
                  <c:v>56550.0</c:v>
                </c:pt>
                <c:pt idx="17">
                  <c:v>48159.0</c:v>
                </c:pt>
                <c:pt idx="18">
                  <c:v>48564.0</c:v>
                </c:pt>
                <c:pt idx="19">
                  <c:v>47722.0</c:v>
                </c:pt>
                <c:pt idx="20">
                  <c:v>47187.0</c:v>
                </c:pt>
                <c:pt idx="21">
                  <c:v>57256.0</c:v>
                </c:pt>
                <c:pt idx="22">
                  <c:v>58397.0</c:v>
                </c:pt>
                <c:pt idx="23">
                  <c:v>49716.0</c:v>
                </c:pt>
                <c:pt idx="24">
                  <c:v>53186.0</c:v>
                </c:pt>
                <c:pt idx="25">
                  <c:v>59901.0</c:v>
                </c:pt>
                <c:pt idx="26">
                  <c:v>68920.0</c:v>
                </c:pt>
                <c:pt idx="27">
                  <c:v>71107.0</c:v>
                </c:pt>
                <c:pt idx="28">
                  <c:v>57538.0</c:v>
                </c:pt>
                <c:pt idx="29">
                  <c:v>50141.0</c:v>
                </c:pt>
                <c:pt idx="30">
                  <c:v>48256.0</c:v>
                </c:pt>
                <c:pt idx="31">
                  <c:v>51065.0</c:v>
                </c:pt>
                <c:pt idx="32">
                  <c:v>51823.0</c:v>
                </c:pt>
                <c:pt idx="33">
                  <c:v>59523.0</c:v>
                </c:pt>
                <c:pt idx="34">
                  <c:v>59490.0</c:v>
                </c:pt>
                <c:pt idx="35">
                  <c:v>49344.0</c:v>
                </c:pt>
                <c:pt idx="36">
                  <c:v>60331.0</c:v>
                </c:pt>
                <c:pt idx="37">
                  <c:v>67613.0</c:v>
                </c:pt>
                <c:pt idx="38">
                  <c:v>72256.0</c:v>
                </c:pt>
                <c:pt idx="39">
                  <c:v>71720.0</c:v>
                </c:pt>
                <c:pt idx="40">
                  <c:v>63708.0</c:v>
                </c:pt>
                <c:pt idx="41">
                  <c:v>49491.0</c:v>
                </c:pt>
                <c:pt idx="42">
                  <c:v>46060.0</c:v>
                </c:pt>
                <c:pt idx="43">
                  <c:v>48753.0</c:v>
                </c:pt>
                <c:pt idx="44">
                  <c:v>49295.0</c:v>
                </c:pt>
                <c:pt idx="45">
                  <c:v>55091.0</c:v>
                </c:pt>
                <c:pt idx="46">
                  <c:v>49713.0</c:v>
                </c:pt>
                <c:pt idx="47">
                  <c:v>50824.0</c:v>
                </c:pt>
                <c:pt idx="48">
                  <c:v>51791.0</c:v>
                </c:pt>
                <c:pt idx="49">
                  <c:v>68849.0</c:v>
                </c:pt>
                <c:pt idx="50">
                  <c:v>71277.0</c:v>
                </c:pt>
                <c:pt idx="51">
                  <c:v>66963.0</c:v>
                </c:pt>
                <c:pt idx="52">
                  <c:v>67979.0</c:v>
                </c:pt>
                <c:pt idx="53">
                  <c:v>49248.0</c:v>
                </c:pt>
                <c:pt idx="54">
                  <c:v>51324.0</c:v>
                </c:pt>
                <c:pt idx="55">
                  <c:v>50743.0</c:v>
                </c:pt>
                <c:pt idx="56">
                  <c:v>53447.0</c:v>
                </c:pt>
                <c:pt idx="57">
                  <c:v>55296.0</c:v>
                </c:pt>
                <c:pt idx="58">
                  <c:v>54424.0</c:v>
                </c:pt>
                <c:pt idx="59">
                  <c:v>45607.0</c:v>
                </c:pt>
                <c:pt idx="60">
                  <c:v>55349.0</c:v>
                </c:pt>
                <c:pt idx="61">
                  <c:v>74958.0</c:v>
                </c:pt>
                <c:pt idx="62">
                  <c:v>81502.0</c:v>
                </c:pt>
                <c:pt idx="63">
                  <c:v>79696.0</c:v>
                </c:pt>
                <c:pt idx="64">
                  <c:v>63764.0</c:v>
                </c:pt>
                <c:pt idx="65">
                  <c:v>46555.0</c:v>
                </c:pt>
                <c:pt idx="66">
                  <c:v>46024.0</c:v>
                </c:pt>
                <c:pt idx="67">
                  <c:v>43452.0</c:v>
                </c:pt>
                <c:pt idx="68">
                  <c:v>51287.0</c:v>
                </c:pt>
                <c:pt idx="69">
                  <c:v>60232.0</c:v>
                </c:pt>
                <c:pt idx="70">
                  <c:v>51514.0</c:v>
                </c:pt>
                <c:pt idx="71">
                  <c:v>50076.0</c:v>
                </c:pt>
                <c:pt idx="72">
                  <c:v>51784.0</c:v>
                </c:pt>
                <c:pt idx="73">
                  <c:v>63280.0</c:v>
                </c:pt>
                <c:pt idx="74">
                  <c:v>66739.0</c:v>
                </c:pt>
                <c:pt idx="75">
                  <c:v>72177.0</c:v>
                </c:pt>
                <c:pt idx="76">
                  <c:v>69912.0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8904104"/>
        <c:axId val="2128898136"/>
      </c:lineChart>
      <c:dateAx>
        <c:axId val="2128904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KWH</a:t>
                </a:r>
              </a:p>
            </c:rich>
          </c:tx>
          <c:layout>
            <c:manualLayout>
              <c:xMode val="edge"/>
              <c:yMode val="edge"/>
              <c:x val="0.437037037037037"/>
              <c:y val="0.943355119825708"/>
            </c:manualLayout>
          </c:layout>
          <c:overlay val="0"/>
          <c:spPr>
            <a:noFill/>
            <a:ln w="25400">
              <a:noFill/>
            </a:ln>
          </c:spPr>
        </c:title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2128898136"/>
        <c:crosses val="autoZero"/>
        <c:auto val="1"/>
        <c:lblOffset val="100"/>
        <c:baseTimeUnit val="months"/>
        <c:majorUnit val="3.0"/>
        <c:majorTimeUnit val="months"/>
        <c:minorUnit val="1.0"/>
        <c:minorTimeUnit val="months"/>
      </c:dateAx>
      <c:valAx>
        <c:axId val="2128898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Month</a:t>
                </a:r>
              </a:p>
            </c:rich>
          </c:tx>
          <c:layout>
            <c:manualLayout>
              <c:xMode val="edge"/>
              <c:yMode val="edge"/>
              <c:x val="0.0133333333333333"/>
              <c:y val="0.4379084967320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21289041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8148148148148"/>
          <c:y val="0.450980392156863"/>
          <c:w val="0.165925925925926"/>
          <c:h val="0.06318082788671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2"/>
  <sheetViews>
    <sheetView zoomScale="150" workbookViewId="0"/>
  </sheetViews>
  <pageMargins left="0.75" right="0.75" top="1" bottom="1" header="0.5" footer="0.5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1"/>
  <sheetViews>
    <sheetView zoomScale="150" workbookViewId="0"/>
  </sheetViews>
  <pageMargins left="0.75" right="0.75" top="1" bottom="1" header="0.5" footer="0.5"/>
  <pageSetup orientation="landscape" horizontalDpi="4294967292" verticalDpi="429496729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60" workbookViewId="0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6733" cy="58335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0.41564</cdr:x>
      <cdr:y>0.07663</cdr:y>
    </cdr:from>
    <cdr:to>
      <cdr:x>0.55211</cdr:x>
      <cdr:y>0.10937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63116" y="446715"/>
          <a:ext cx="1169805" cy="1908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Trailing 12 Months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279400</xdr:colOff>
      <xdr:row>5</xdr:row>
      <xdr:rowOff>63500</xdr:rowOff>
    </xdr:from>
    <xdr:to>
      <xdr:col>9</xdr:col>
      <xdr:colOff>850900</xdr:colOff>
      <xdr:row>7</xdr:row>
      <xdr:rowOff>50800</xdr:rowOff>
    </xdr:to>
    <xdr:sp macro="" textlink="">
      <xdr:nvSpPr>
        <xdr:cNvPr id="3073" name="WordArt 1"/>
        <xdr:cNvSpPr>
          <a:spLocks noChangeArrowheads="1" noChangeShapeType="1" noTextEdit="1"/>
        </xdr:cNvSpPr>
      </xdr:nvSpPr>
      <xdr:spPr bwMode="auto">
        <a:xfrm>
          <a:off x="8305800" y="1079500"/>
          <a:ext cx="1739900" cy="3937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1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DD0806" mc:Ignorable="a14" a14:legacySpreadsheetColorIndex="10"/>
              </a:solidFill>
              <a:effectLst/>
              <a:latin typeface="Arial Black"/>
              <a:ea typeface="Arial Black"/>
              <a:cs typeface="Arial Black"/>
            </a:rPr>
            <a:t>Confidential</a:t>
          </a:r>
        </a:p>
      </xdr:txBody>
    </xdr:sp>
    <xdr:clientData/>
  </xdr:twoCellAnchor>
  <xdr:twoCellAnchor>
    <xdr:from>
      <xdr:col>8</xdr:col>
      <xdr:colOff>1003300</xdr:colOff>
      <xdr:row>0</xdr:row>
      <xdr:rowOff>63500</xdr:rowOff>
    </xdr:from>
    <xdr:to>
      <xdr:col>10</xdr:col>
      <xdr:colOff>495300</xdr:colOff>
      <xdr:row>2</xdr:row>
      <xdr:rowOff>165100</xdr:rowOff>
    </xdr:to>
    <xdr:pic>
      <xdr:nvPicPr>
        <xdr:cNvPr id="308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0" y="63500"/>
          <a:ext cx="1778000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76733" cy="58335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457200</xdr:colOff>
      <xdr:row>57</xdr:row>
      <xdr:rowOff>25400</xdr:rowOff>
    </xdr:from>
    <xdr:to>
      <xdr:col>24</xdr:col>
      <xdr:colOff>1041400</xdr:colOff>
      <xdr:row>76</xdr:row>
      <xdr:rowOff>38100</xdr:rowOff>
    </xdr:to>
    <xdr:graphicFrame macro="">
      <xdr:nvGraphicFramePr>
        <xdr:cNvPr id="102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0438" cy="58340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457200</xdr:colOff>
          <xdr:row>3</xdr:row>
          <xdr:rowOff>152400</xdr:rowOff>
        </xdr:from>
        <xdr:to>
          <xdr:col>18</xdr:col>
          <xdr:colOff>698500</xdr:colOff>
          <xdr:row>25</xdr:row>
          <xdr:rowOff>76200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5</xdr:col>
      <xdr:colOff>0</xdr:colOff>
      <xdr:row>24</xdr:row>
      <xdr:rowOff>0</xdr:rowOff>
    </xdr:from>
    <xdr:to>
      <xdr:col>15</xdr:col>
      <xdr:colOff>660400</xdr:colOff>
      <xdr:row>52</xdr:row>
      <xdr:rowOff>190500</xdr:rowOff>
    </xdr:to>
    <xdr:pic>
      <xdr:nvPicPr>
        <xdr:cNvPr id="614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2600" y="5105400"/>
          <a:ext cx="11455400" cy="588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medpowerpath.com/" TargetMode="External"/><Relationship Id="rId2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Microsoft_Word_97_-_2004_Document1.doc"/><Relationship Id="rId4" Type="http://schemas.openxmlformats.org/officeDocument/2006/relationships/image" Target="../media/image2.emf"/><Relationship Id="rId1" Type="http://schemas.openxmlformats.org/officeDocument/2006/relationships/drawing" Target="../drawings/drawing7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4"/>
  <sheetViews>
    <sheetView topLeftCell="A352" workbookViewId="0">
      <selection activeCell="I236" sqref="I236"/>
    </sheetView>
  </sheetViews>
  <sheetFormatPr baseColWidth="10" defaultRowHeight="13" x14ac:dyDescent="0"/>
  <cols>
    <col min="1" max="1" width="13.875" style="201" customWidth="1"/>
    <col min="2" max="2" width="2.375" style="209" customWidth="1"/>
    <col min="3" max="3" width="22.125" style="209" customWidth="1"/>
    <col min="4" max="4" width="14.25" style="209" customWidth="1"/>
    <col min="5" max="5" width="11.625" style="209" customWidth="1"/>
    <col min="6" max="6" width="11.875" style="209" bestFit="1" customWidth="1"/>
    <col min="7" max="7" width="11.375" style="209" customWidth="1"/>
    <col min="8" max="8" width="8.25" style="209" customWidth="1"/>
    <col min="9" max="9" width="8.125" style="209" customWidth="1"/>
    <col min="10" max="16384" width="10.625" style="209"/>
  </cols>
  <sheetData>
    <row r="1" spans="1:13">
      <c r="E1" s="211" t="s">
        <v>751</v>
      </c>
      <c r="F1" s="211" t="s">
        <v>752</v>
      </c>
      <c r="G1" s="211" t="s">
        <v>753</v>
      </c>
      <c r="H1" s="211"/>
    </row>
    <row r="2" spans="1:13">
      <c r="E2" s="211" t="s">
        <v>754</v>
      </c>
      <c r="F2" s="211" t="s">
        <v>755</v>
      </c>
      <c r="G2" s="211" t="s">
        <v>756</v>
      </c>
      <c r="H2" s="211"/>
    </row>
    <row r="3" spans="1:13">
      <c r="A3" s="202" t="s">
        <v>757</v>
      </c>
      <c r="C3" s="212" t="s">
        <v>758</v>
      </c>
      <c r="E3" s="211" t="s">
        <v>759</v>
      </c>
      <c r="F3" s="211" t="s">
        <v>760</v>
      </c>
      <c r="G3" s="211" t="s">
        <v>759</v>
      </c>
      <c r="H3" s="211"/>
    </row>
    <row r="4" spans="1:13">
      <c r="C4" s="212" t="s">
        <v>931</v>
      </c>
      <c r="D4" s="209" t="s">
        <v>932</v>
      </c>
      <c r="E4" s="211" t="s">
        <v>933</v>
      </c>
      <c r="F4" s="211" t="s">
        <v>934</v>
      </c>
      <c r="G4" s="211" t="s">
        <v>935</v>
      </c>
      <c r="H4" s="211"/>
      <c r="K4" s="209" t="s">
        <v>936</v>
      </c>
    </row>
    <row r="5" spans="1:13" s="214" customFormat="1" ht="2" customHeight="1">
      <c r="A5" s="203" t="s">
        <v>937</v>
      </c>
      <c r="B5" s="213" t="s">
        <v>938</v>
      </c>
      <c r="C5" s="213" t="s">
        <v>939</v>
      </c>
      <c r="E5" s="213" t="s">
        <v>940</v>
      </c>
      <c r="F5" s="213" t="s">
        <v>940</v>
      </c>
      <c r="G5" s="213" t="s">
        <v>940</v>
      </c>
      <c r="H5" s="213"/>
    </row>
    <row r="6" spans="1:13">
      <c r="A6" s="202" t="s">
        <v>941</v>
      </c>
      <c r="C6" s="212" t="s">
        <v>942</v>
      </c>
      <c r="E6" s="209">
        <v>47348</v>
      </c>
      <c r="F6" s="209">
        <f>F110+G110</f>
        <v>3055</v>
      </c>
      <c r="G6" s="209">
        <f t="shared" ref="G6:G20" si="0">E6+F6</f>
        <v>50403</v>
      </c>
    </row>
    <row r="7" spans="1:13">
      <c r="A7" s="202" t="s">
        <v>943</v>
      </c>
      <c r="C7" s="212" t="s">
        <v>944</v>
      </c>
      <c r="D7" s="209" t="s">
        <v>945</v>
      </c>
      <c r="E7" s="209">
        <v>115000</v>
      </c>
      <c r="F7" s="209">
        <f>F125+G125</f>
        <v>10208.32</v>
      </c>
      <c r="G7" s="209">
        <f t="shared" si="0"/>
        <v>125208.32000000001</v>
      </c>
      <c r="K7" s="209" t="s">
        <v>946</v>
      </c>
      <c r="L7" s="209">
        <f>23*16</f>
        <v>368</v>
      </c>
    </row>
    <row r="8" spans="1:13">
      <c r="A8" s="202" t="s">
        <v>947</v>
      </c>
      <c r="C8" s="212" t="s">
        <v>948</v>
      </c>
      <c r="E8" s="209">
        <v>175100</v>
      </c>
      <c r="F8" s="209">
        <f>F231+G231</f>
        <v>17518.55</v>
      </c>
      <c r="G8" s="209">
        <f t="shared" si="0"/>
        <v>192618.55</v>
      </c>
      <c r="K8" s="209" t="s">
        <v>949</v>
      </c>
      <c r="L8" s="209">
        <f>(25+37.65)/2*16.5</f>
        <v>516.86249999999995</v>
      </c>
    </row>
    <row r="9" spans="1:13">
      <c r="A9" s="202" t="s">
        <v>950</v>
      </c>
      <c r="C9" s="212" t="s">
        <v>951</v>
      </c>
      <c r="E9" s="209">
        <v>227000</v>
      </c>
      <c r="F9" s="209">
        <f>E141</f>
        <v>16214</v>
      </c>
      <c r="G9" s="209">
        <f t="shared" si="0"/>
        <v>243214</v>
      </c>
      <c r="L9" s="209">
        <f>L7+L8</f>
        <v>884.86249999999995</v>
      </c>
      <c r="M9" s="209">
        <f>L9*4</f>
        <v>3539.45</v>
      </c>
    </row>
    <row r="10" spans="1:13">
      <c r="A10" s="202" t="s">
        <v>952</v>
      </c>
      <c r="C10" s="212" t="s">
        <v>770</v>
      </c>
      <c r="E10" s="209">
        <v>18875</v>
      </c>
      <c r="F10" s="209">
        <f>F149+G149</f>
        <v>9077.81</v>
      </c>
      <c r="G10" s="209">
        <f t="shared" si="0"/>
        <v>27952.809999999998</v>
      </c>
    </row>
    <row r="11" spans="1:13">
      <c r="A11" s="202" t="s">
        <v>771</v>
      </c>
      <c r="C11" s="212" t="s">
        <v>772</v>
      </c>
      <c r="E11" s="209">
        <v>53833</v>
      </c>
      <c r="F11" s="209">
        <f>F155+G155</f>
        <v>10063.25</v>
      </c>
      <c r="G11" s="209">
        <f t="shared" si="0"/>
        <v>63896.25</v>
      </c>
      <c r="K11" s="209" t="s">
        <v>773</v>
      </c>
      <c r="L11" s="209">
        <f>7.25*9.1</f>
        <v>65.974999999999994</v>
      </c>
    </row>
    <row r="12" spans="1:13">
      <c r="A12" s="202" t="s">
        <v>774</v>
      </c>
      <c r="C12" s="212" t="s">
        <v>775</v>
      </c>
      <c r="E12" s="209">
        <v>42942</v>
      </c>
      <c r="F12" s="209">
        <f>F159+G159</f>
        <v>2750</v>
      </c>
      <c r="G12" s="209">
        <f t="shared" si="0"/>
        <v>45692</v>
      </c>
      <c r="L12" s="209">
        <f>32*1.42</f>
        <v>45.44</v>
      </c>
    </row>
    <row r="13" spans="1:13">
      <c r="A13" s="202" t="s">
        <v>776</v>
      </c>
      <c r="C13" s="212" t="s">
        <v>777</v>
      </c>
      <c r="D13" s="209" t="s">
        <v>778</v>
      </c>
      <c r="E13" s="209">
        <v>38375</v>
      </c>
      <c r="F13" s="209">
        <f>F164</f>
        <v>2630</v>
      </c>
      <c r="G13" s="209">
        <f t="shared" si="0"/>
        <v>41005</v>
      </c>
      <c r="L13" s="209">
        <f>(55.5+164+16.5)*4.9167</f>
        <v>1160.3411999999998</v>
      </c>
    </row>
    <row r="14" spans="1:13">
      <c r="A14" s="202" t="s">
        <v>779</v>
      </c>
      <c r="C14" s="212" t="s">
        <v>780</v>
      </c>
      <c r="E14" s="209">
        <v>121000</v>
      </c>
      <c r="F14" s="209">
        <f>F185+G185</f>
        <v>3756</v>
      </c>
      <c r="G14" s="209">
        <f t="shared" si="0"/>
        <v>124756</v>
      </c>
      <c r="L14" s="209">
        <f>(34+28.5)*4.9167</f>
        <v>307.29374999999999</v>
      </c>
    </row>
    <row r="15" spans="1:13">
      <c r="A15" s="202" t="s">
        <v>781</v>
      </c>
      <c r="C15" s="212" t="s">
        <v>782</v>
      </c>
      <c r="E15" s="209">
        <v>69500</v>
      </c>
      <c r="F15" s="209">
        <f>F261+G261</f>
        <v>9643.5</v>
      </c>
      <c r="G15" s="209">
        <f t="shared" si="0"/>
        <v>79143.5</v>
      </c>
      <c r="K15" s="209">
        <f>11/12*100</f>
        <v>91.666666666666657</v>
      </c>
      <c r="L15" s="209">
        <f>L11+L12+L13+L14</f>
        <v>1579.0499499999999</v>
      </c>
      <c r="M15" s="209">
        <f>L15*2.2</f>
        <v>3473.9098899999999</v>
      </c>
    </row>
    <row r="16" spans="1:13">
      <c r="A16" s="202" t="s">
        <v>783</v>
      </c>
      <c r="C16" s="212" t="s">
        <v>784</v>
      </c>
      <c r="E16" s="209">
        <v>97035</v>
      </c>
      <c r="F16" s="209">
        <f>F268</f>
        <v>1563</v>
      </c>
      <c r="G16" s="209">
        <f t="shared" si="0"/>
        <v>98598</v>
      </c>
    </row>
    <row r="17" spans="1:14">
      <c r="A17" s="202" t="s">
        <v>785</v>
      </c>
      <c r="C17" s="212" t="s">
        <v>786</v>
      </c>
      <c r="E17" s="209">
        <v>6625</v>
      </c>
      <c r="G17" s="209">
        <f t="shared" si="0"/>
        <v>6625</v>
      </c>
      <c r="M17" s="209">
        <f>M9+M15</f>
        <v>7013.3598899999997</v>
      </c>
      <c r="N17" s="209">
        <f>3341.8+3648</f>
        <v>6989.8</v>
      </c>
    </row>
    <row r="18" spans="1:14">
      <c r="A18" s="202" t="s">
        <v>787</v>
      </c>
      <c r="C18" s="212" t="s">
        <v>788</v>
      </c>
      <c r="D18" s="209" t="s">
        <v>789</v>
      </c>
      <c r="E18" s="209">
        <v>25845</v>
      </c>
      <c r="G18" s="209">
        <f t="shared" si="0"/>
        <v>25845</v>
      </c>
    </row>
    <row r="19" spans="1:14">
      <c r="A19" s="202" t="s">
        <v>790</v>
      </c>
      <c r="C19" s="212" t="s">
        <v>791</v>
      </c>
      <c r="E19" s="209">
        <v>75731</v>
      </c>
      <c r="F19" s="209">
        <f>F243+G243</f>
        <v>6747</v>
      </c>
      <c r="G19" s="209">
        <f t="shared" si="0"/>
        <v>82478</v>
      </c>
    </row>
    <row r="20" spans="1:14">
      <c r="A20" s="202" t="s">
        <v>792</v>
      </c>
      <c r="C20" s="212" t="s">
        <v>793</v>
      </c>
      <c r="E20" s="209">
        <v>500000</v>
      </c>
      <c r="F20" s="209">
        <f>F303</f>
        <v>13762</v>
      </c>
      <c r="G20" s="209">
        <f t="shared" si="0"/>
        <v>513762</v>
      </c>
    </row>
    <row r="21" spans="1:14">
      <c r="A21" s="202" t="s">
        <v>794</v>
      </c>
      <c r="M21" s="209">
        <f>1519*2.2</f>
        <v>3341.8</v>
      </c>
    </row>
    <row r="22" spans="1:14">
      <c r="A22" s="202" t="s">
        <v>795</v>
      </c>
      <c r="C22" s="212" t="s">
        <v>796</v>
      </c>
      <c r="E22" s="209">
        <v>1541.81</v>
      </c>
      <c r="G22" s="209">
        <f t="shared" ref="G22:G38" si="1">E22+F22</f>
        <v>1541.81</v>
      </c>
    </row>
    <row r="23" spans="1:14">
      <c r="A23" s="202" t="s">
        <v>797</v>
      </c>
      <c r="C23" s="212" t="s">
        <v>798</v>
      </c>
      <c r="E23" s="209">
        <v>267500</v>
      </c>
      <c r="F23" s="209">
        <f>F219+G219</f>
        <v>33759.079999999994</v>
      </c>
      <c r="G23" s="209">
        <f t="shared" si="1"/>
        <v>301259.08</v>
      </c>
      <c r="M23" s="209">
        <f>912*4</f>
        <v>3648</v>
      </c>
    </row>
    <row r="24" spans="1:14">
      <c r="A24" s="202" t="s">
        <v>799</v>
      </c>
      <c r="C24" s="212" t="s">
        <v>800</v>
      </c>
      <c r="E24" s="209">
        <v>46900</v>
      </c>
      <c r="F24" s="209">
        <f>F248+G248</f>
        <v>4570</v>
      </c>
      <c r="G24" s="209">
        <f t="shared" si="1"/>
        <v>51470</v>
      </c>
      <c r="M24" s="209">
        <f>2367*7.3</f>
        <v>17279.099999999999</v>
      </c>
    </row>
    <row r="25" spans="1:14">
      <c r="A25" s="202" t="s">
        <v>801</v>
      </c>
      <c r="C25" s="212" t="s">
        <v>802</v>
      </c>
      <c r="E25" s="209">
        <f>41915+5550</f>
        <v>47465</v>
      </c>
      <c r="F25" s="209">
        <f>F351</f>
        <v>5800</v>
      </c>
      <c r="G25" s="209">
        <f t="shared" si="1"/>
        <v>53265</v>
      </c>
      <c r="M25" s="209">
        <v>200</v>
      </c>
    </row>
    <row r="26" spans="1:14">
      <c r="A26" s="202" t="s">
        <v>803</v>
      </c>
      <c r="C26" s="212" t="s">
        <v>804</v>
      </c>
      <c r="E26" s="209">
        <f>34800+375</f>
        <v>35175</v>
      </c>
      <c r="F26" s="209">
        <f>F354</f>
        <v>125</v>
      </c>
      <c r="G26" s="209">
        <f t="shared" si="1"/>
        <v>35300</v>
      </c>
      <c r="M26" s="209">
        <f>247.84*10.75</f>
        <v>2664.28</v>
      </c>
    </row>
    <row r="27" spans="1:14">
      <c r="A27" s="202" t="s">
        <v>805</v>
      </c>
      <c r="C27" s="212" t="s">
        <v>806</v>
      </c>
      <c r="E27" s="209">
        <v>94710</v>
      </c>
      <c r="F27" s="209">
        <f>F280</f>
        <v>1829.4499999999998</v>
      </c>
      <c r="G27" s="209">
        <f t="shared" si="1"/>
        <v>96539.45</v>
      </c>
      <c r="M27" s="209">
        <f>SUM(M21:M26)</f>
        <v>27133.179999999997</v>
      </c>
    </row>
    <row r="28" spans="1:14">
      <c r="A28" s="202" t="s">
        <v>807</v>
      </c>
      <c r="C28" s="212" t="s">
        <v>808</v>
      </c>
      <c r="E28" s="209">
        <v>35098</v>
      </c>
      <c r="G28" s="209">
        <f t="shared" si="1"/>
        <v>35098</v>
      </c>
      <c r="M28" s="209">
        <v>13797</v>
      </c>
    </row>
    <row r="29" spans="1:14">
      <c r="A29" s="202" t="s">
        <v>809</v>
      </c>
      <c r="C29" s="212" t="s">
        <v>810</v>
      </c>
      <c r="E29" s="209">
        <v>18700</v>
      </c>
      <c r="G29" s="209">
        <f t="shared" si="1"/>
        <v>18700</v>
      </c>
      <c r="M29" s="209">
        <f>M27-M28</f>
        <v>13336.179999999997</v>
      </c>
    </row>
    <row r="30" spans="1:14">
      <c r="A30" s="202" t="s">
        <v>811</v>
      </c>
      <c r="C30" s="212" t="s">
        <v>812</v>
      </c>
      <c r="E30" s="209">
        <v>10450</v>
      </c>
      <c r="G30" s="209">
        <f t="shared" si="1"/>
        <v>10450</v>
      </c>
    </row>
    <row r="31" spans="1:14">
      <c r="A31" s="202" t="s">
        <v>813</v>
      </c>
      <c r="C31" s="212" t="s">
        <v>294</v>
      </c>
      <c r="E31" s="209">
        <v>103914</v>
      </c>
      <c r="G31" s="209">
        <f t="shared" si="1"/>
        <v>103914</v>
      </c>
    </row>
    <row r="32" spans="1:14">
      <c r="A32" s="202" t="s">
        <v>814</v>
      </c>
      <c r="C32" s="212" t="s">
        <v>815</v>
      </c>
      <c r="E32" s="209">
        <v>20351.93</v>
      </c>
      <c r="G32" s="209">
        <f t="shared" si="1"/>
        <v>20351.93</v>
      </c>
    </row>
    <row r="33" spans="1:7">
      <c r="A33" s="202" t="s">
        <v>816</v>
      </c>
      <c r="C33" s="212" t="s">
        <v>817</v>
      </c>
      <c r="E33" s="209">
        <v>32497</v>
      </c>
      <c r="F33" s="209">
        <f>F339</f>
        <v>3385.75</v>
      </c>
      <c r="G33" s="209">
        <f t="shared" si="1"/>
        <v>35882.75</v>
      </c>
    </row>
    <row r="34" spans="1:7">
      <c r="A34" s="202" t="s">
        <v>818</v>
      </c>
      <c r="C34" s="212" t="s">
        <v>819</v>
      </c>
      <c r="E34" s="209">
        <v>32535.4</v>
      </c>
      <c r="F34" s="209">
        <f>F330</f>
        <v>5806</v>
      </c>
      <c r="G34" s="209">
        <f t="shared" si="1"/>
        <v>38341.4</v>
      </c>
    </row>
    <row r="35" spans="1:7">
      <c r="A35" s="202" t="s">
        <v>820</v>
      </c>
      <c r="C35" s="212" t="s">
        <v>294</v>
      </c>
      <c r="E35" s="209">
        <v>8091.43</v>
      </c>
      <c r="G35" s="209">
        <f t="shared" si="1"/>
        <v>8091.43</v>
      </c>
    </row>
    <row r="36" spans="1:7">
      <c r="A36" s="202" t="s">
        <v>985</v>
      </c>
      <c r="C36" s="212" t="s">
        <v>986</v>
      </c>
      <c r="E36" s="209">
        <v>23632</v>
      </c>
      <c r="F36" s="209">
        <f>F346</f>
        <v>3203</v>
      </c>
      <c r="G36" s="209">
        <f t="shared" si="1"/>
        <v>26835</v>
      </c>
    </row>
    <row r="37" spans="1:7">
      <c r="A37" s="202" t="s">
        <v>987</v>
      </c>
      <c r="C37" s="212" t="s">
        <v>569</v>
      </c>
      <c r="E37" s="209">
        <v>30000</v>
      </c>
      <c r="G37" s="209">
        <f t="shared" si="1"/>
        <v>30000</v>
      </c>
    </row>
    <row r="38" spans="1:7">
      <c r="A38" s="202" t="s">
        <v>988</v>
      </c>
      <c r="C38" s="212" t="s">
        <v>989</v>
      </c>
      <c r="E38" s="209">
        <f>4045</f>
        <v>4045</v>
      </c>
      <c r="G38" s="209">
        <f t="shared" si="1"/>
        <v>4045</v>
      </c>
    </row>
    <row r="39" spans="1:7">
      <c r="A39" s="201" t="s">
        <v>990</v>
      </c>
    </row>
    <row r="40" spans="1:7">
      <c r="A40" s="202" t="s">
        <v>991</v>
      </c>
      <c r="C40" s="212" t="s">
        <v>992</v>
      </c>
      <c r="E40" s="209">
        <v>130996</v>
      </c>
      <c r="F40" s="209">
        <f>E374</f>
        <v>-4464.6000000000004</v>
      </c>
      <c r="G40" s="209">
        <f t="shared" ref="G40:G45" si="2">E40+F40</f>
        <v>126531.4</v>
      </c>
    </row>
    <row r="41" spans="1:7">
      <c r="A41" s="202" t="s">
        <v>993</v>
      </c>
      <c r="C41" s="212" t="s">
        <v>994</v>
      </c>
      <c r="E41" s="209">
        <f>15365+600</f>
        <v>15965</v>
      </c>
      <c r="F41" s="209">
        <f>F318</f>
        <v>1035</v>
      </c>
      <c r="G41" s="209">
        <f t="shared" si="2"/>
        <v>17000</v>
      </c>
    </row>
    <row r="42" spans="1:7">
      <c r="A42" s="202" t="s">
        <v>995</v>
      </c>
      <c r="C42" s="212" t="s">
        <v>996</v>
      </c>
      <c r="E42" s="209">
        <v>130000</v>
      </c>
      <c r="G42" s="209">
        <f t="shared" si="2"/>
        <v>130000</v>
      </c>
    </row>
    <row r="43" spans="1:7">
      <c r="A43" s="202" t="s">
        <v>997</v>
      </c>
      <c r="C43" s="212" t="s">
        <v>998</v>
      </c>
      <c r="E43" s="209">
        <v>16205.83</v>
      </c>
      <c r="G43" s="209">
        <f t="shared" si="2"/>
        <v>16205.83</v>
      </c>
    </row>
    <row r="44" spans="1:7">
      <c r="A44" s="202" t="s">
        <v>999</v>
      </c>
      <c r="C44" s="212" t="s">
        <v>1000</v>
      </c>
      <c r="E44" s="209">
        <f>8733.71+534.24</f>
        <v>9267.9499999999989</v>
      </c>
      <c r="G44" s="209">
        <f t="shared" si="2"/>
        <v>9267.9499999999989</v>
      </c>
    </row>
    <row r="45" spans="1:7">
      <c r="A45" s="202" t="s">
        <v>1001</v>
      </c>
      <c r="C45" s="212" t="s">
        <v>1002</v>
      </c>
      <c r="E45" s="209">
        <v>51265.63</v>
      </c>
      <c r="G45" s="209">
        <f t="shared" si="2"/>
        <v>51265.63</v>
      </c>
    </row>
    <row r="46" spans="1:7">
      <c r="A46" s="202" t="s">
        <v>1003</v>
      </c>
    </row>
    <row r="47" spans="1:7">
      <c r="A47" s="202" t="s">
        <v>1004</v>
      </c>
      <c r="C47" s="212" t="s">
        <v>1005</v>
      </c>
      <c r="E47" s="209">
        <v>23005</v>
      </c>
      <c r="G47" s="209">
        <f t="shared" ref="G47:G62" si="3">E47+F47</f>
        <v>23005</v>
      </c>
    </row>
    <row r="48" spans="1:7">
      <c r="A48" s="202" t="s">
        <v>832</v>
      </c>
      <c r="C48" s="212" t="s">
        <v>833</v>
      </c>
      <c r="E48" s="209">
        <v>11725.36</v>
      </c>
      <c r="G48" s="209">
        <f t="shared" si="3"/>
        <v>11725.36</v>
      </c>
    </row>
    <row r="49" spans="1:7">
      <c r="A49" s="202" t="s">
        <v>834</v>
      </c>
      <c r="C49" s="212" t="s">
        <v>835</v>
      </c>
      <c r="E49" s="209">
        <v>5000</v>
      </c>
      <c r="G49" s="209">
        <f t="shared" si="3"/>
        <v>5000</v>
      </c>
    </row>
    <row r="50" spans="1:7">
      <c r="A50" s="202" t="s">
        <v>161</v>
      </c>
      <c r="C50" s="212" t="s">
        <v>836</v>
      </c>
      <c r="E50" s="209">
        <v>2800</v>
      </c>
      <c r="G50" s="209">
        <f t="shared" si="3"/>
        <v>2800</v>
      </c>
    </row>
    <row r="51" spans="1:7">
      <c r="A51" s="202" t="s">
        <v>837</v>
      </c>
      <c r="C51" s="212" t="s">
        <v>838</v>
      </c>
      <c r="E51" s="209">
        <v>32708</v>
      </c>
      <c r="G51" s="209">
        <f t="shared" si="3"/>
        <v>32708</v>
      </c>
    </row>
    <row r="52" spans="1:7">
      <c r="A52" s="202" t="s">
        <v>839</v>
      </c>
      <c r="C52" s="212" t="s">
        <v>840</v>
      </c>
      <c r="E52" s="209">
        <f>6000+756.2</f>
        <v>6756.2</v>
      </c>
      <c r="G52" s="209">
        <f t="shared" si="3"/>
        <v>6756.2</v>
      </c>
    </row>
    <row r="53" spans="1:7">
      <c r="A53" s="202" t="s">
        <v>841</v>
      </c>
      <c r="C53" s="212" t="s">
        <v>842</v>
      </c>
      <c r="E53" s="209">
        <f>348.2+757.08</f>
        <v>1105.28</v>
      </c>
      <c r="G53" s="209">
        <f t="shared" si="3"/>
        <v>1105.28</v>
      </c>
    </row>
    <row r="54" spans="1:7">
      <c r="A54" s="202" t="s">
        <v>843</v>
      </c>
      <c r="C54" s="212" t="s">
        <v>844</v>
      </c>
      <c r="E54" s="209">
        <v>1500</v>
      </c>
      <c r="G54" s="209">
        <f t="shared" si="3"/>
        <v>1500</v>
      </c>
    </row>
    <row r="55" spans="1:7">
      <c r="A55" s="202" t="s">
        <v>845</v>
      </c>
      <c r="C55" s="212" t="s">
        <v>844</v>
      </c>
      <c r="E55" s="209">
        <v>700</v>
      </c>
      <c r="G55" s="209">
        <f t="shared" si="3"/>
        <v>700</v>
      </c>
    </row>
    <row r="56" spans="1:7">
      <c r="A56" s="202" t="s">
        <v>846</v>
      </c>
      <c r="C56" s="212" t="s">
        <v>1018</v>
      </c>
      <c r="E56" s="209">
        <v>7800</v>
      </c>
      <c r="G56" s="209">
        <f t="shared" si="3"/>
        <v>7800</v>
      </c>
    </row>
    <row r="57" spans="1:7">
      <c r="A57" s="202" t="s">
        <v>1019</v>
      </c>
      <c r="C57" s="212" t="s">
        <v>1020</v>
      </c>
      <c r="E57" s="209">
        <v>14000</v>
      </c>
      <c r="G57" s="209">
        <f t="shared" si="3"/>
        <v>14000</v>
      </c>
    </row>
    <row r="58" spans="1:7">
      <c r="A58" s="202" t="s">
        <v>1021</v>
      </c>
      <c r="C58" s="212" t="s">
        <v>1022</v>
      </c>
      <c r="E58" s="209">
        <v>1359.35</v>
      </c>
      <c r="G58" s="209">
        <f t="shared" si="3"/>
        <v>1359.35</v>
      </c>
    </row>
    <row r="59" spans="1:7">
      <c r="A59" s="201" t="s">
        <v>1023</v>
      </c>
      <c r="C59" s="212" t="s">
        <v>1024</v>
      </c>
      <c r="E59" s="209">
        <f>5000+1000</f>
        <v>6000</v>
      </c>
      <c r="G59" s="209">
        <f t="shared" si="3"/>
        <v>6000</v>
      </c>
    </row>
    <row r="60" spans="1:7">
      <c r="A60" s="201" t="s">
        <v>1025</v>
      </c>
      <c r="C60" s="212" t="s">
        <v>1026</v>
      </c>
      <c r="E60" s="209">
        <v>42000</v>
      </c>
      <c r="G60" s="209">
        <f t="shared" si="3"/>
        <v>42000</v>
      </c>
    </row>
    <row r="61" spans="1:7">
      <c r="A61" s="201" t="s">
        <v>1027</v>
      </c>
      <c r="C61" s="212" t="s">
        <v>1028</v>
      </c>
      <c r="G61" s="209">
        <f t="shared" si="3"/>
        <v>0</v>
      </c>
    </row>
    <row r="62" spans="1:7">
      <c r="A62" s="201" t="s">
        <v>1029</v>
      </c>
      <c r="C62" s="212" t="s">
        <v>1030</v>
      </c>
      <c r="E62" s="209">
        <v>3000</v>
      </c>
      <c r="G62" s="209">
        <f t="shared" si="3"/>
        <v>3000</v>
      </c>
    </row>
    <row r="63" spans="1:7">
      <c r="A63" s="201" t="s">
        <v>1031</v>
      </c>
      <c r="C63" s="212"/>
    </row>
    <row r="64" spans="1:7">
      <c r="A64" s="201" t="s">
        <v>1032</v>
      </c>
      <c r="C64" s="212"/>
      <c r="E64" s="209">
        <v>2400</v>
      </c>
      <c r="G64" s="209">
        <f>E64+F64</f>
        <v>2400</v>
      </c>
    </row>
    <row r="65" spans="1:8">
      <c r="A65" s="201" t="s">
        <v>1033</v>
      </c>
      <c r="C65" s="212" t="s">
        <v>1034</v>
      </c>
      <c r="D65" s="209" t="s">
        <v>945</v>
      </c>
      <c r="E65" s="209">
        <v>12000</v>
      </c>
      <c r="G65" s="209">
        <f>E65+F65</f>
        <v>12000</v>
      </c>
    </row>
    <row r="66" spans="1:8">
      <c r="A66" s="201" t="s">
        <v>1035</v>
      </c>
      <c r="C66" s="212" t="s">
        <v>860</v>
      </c>
      <c r="D66" s="209" t="s">
        <v>945</v>
      </c>
      <c r="E66" s="209">
        <f>(600+135+10.5)+1200</f>
        <v>1945.5</v>
      </c>
      <c r="G66" s="209">
        <f>E66+F66</f>
        <v>1945.5</v>
      </c>
    </row>
    <row r="67" spans="1:8">
      <c r="A67" s="202" t="s">
        <v>861</v>
      </c>
      <c r="C67" s="212" t="s">
        <v>862</v>
      </c>
      <c r="E67" s="209">
        <v>2000</v>
      </c>
      <c r="G67" s="209">
        <f>E67+F67</f>
        <v>2000</v>
      </c>
    </row>
    <row r="68" spans="1:8">
      <c r="A68" s="202" t="s">
        <v>863</v>
      </c>
      <c r="E68" s="209">
        <f>3500000-SUM(E6:E67)-E72</f>
        <v>194341.24999999959</v>
      </c>
      <c r="G68" s="209">
        <f>F70</f>
        <v>162037.10999999999</v>
      </c>
    </row>
    <row r="69" spans="1:8">
      <c r="E69" s="212" t="s">
        <v>940</v>
      </c>
      <c r="F69" s="212" t="s">
        <v>940</v>
      </c>
      <c r="G69" s="212" t="s">
        <v>940</v>
      </c>
      <c r="H69" s="212"/>
    </row>
    <row r="70" spans="1:8">
      <c r="A70" s="202" t="s">
        <v>864</v>
      </c>
      <c r="E70" s="209">
        <f>SUM(E6:E69)</f>
        <v>3152661.92</v>
      </c>
      <c r="F70" s="209">
        <f>SUM(F6:F67)</f>
        <v>162037.10999999999</v>
      </c>
      <c r="G70" s="209">
        <f>SUM(G6:G69)</f>
        <v>3282394.8900000006</v>
      </c>
    </row>
    <row r="72" spans="1:8">
      <c r="A72" s="202" t="s">
        <v>865</v>
      </c>
      <c r="E72" s="209">
        <f>272338.08+75000</f>
        <v>347338.08</v>
      </c>
      <c r="G72" s="209">
        <f>E72+F72</f>
        <v>347338.08</v>
      </c>
    </row>
    <row r="73" spans="1:8">
      <c r="E73" s="212" t="s">
        <v>940</v>
      </c>
      <c r="F73" s="212" t="s">
        <v>940</v>
      </c>
      <c r="G73" s="212" t="s">
        <v>940</v>
      </c>
      <c r="H73" s="212"/>
    </row>
    <row r="74" spans="1:8">
      <c r="A74" s="202" t="s">
        <v>866</v>
      </c>
      <c r="E74" s="209">
        <f>E70+E72</f>
        <v>3500000</v>
      </c>
      <c r="F74" s="209">
        <f>F70+F72</f>
        <v>162037.10999999999</v>
      </c>
      <c r="G74" s="209">
        <f>G70+G72</f>
        <v>3629732.9700000007</v>
      </c>
    </row>
    <row r="75" spans="1:8">
      <c r="A75" s="201" t="s">
        <v>47</v>
      </c>
      <c r="C75" s="209" t="s">
        <v>46</v>
      </c>
    </row>
    <row r="76" spans="1:8">
      <c r="A76" s="202"/>
      <c r="E76" s="211" t="s">
        <v>751</v>
      </c>
      <c r="F76" s="211" t="s">
        <v>867</v>
      </c>
      <c r="G76" s="211" t="s">
        <v>753</v>
      </c>
      <c r="H76" s="211"/>
    </row>
    <row r="77" spans="1:8">
      <c r="E77" s="211" t="s">
        <v>754</v>
      </c>
      <c r="F77" s="211" t="s">
        <v>755</v>
      </c>
      <c r="G77" s="211" t="s">
        <v>756</v>
      </c>
      <c r="H77" s="211"/>
    </row>
    <row r="78" spans="1:8">
      <c r="A78" s="202" t="s">
        <v>757</v>
      </c>
      <c r="C78" s="212" t="s">
        <v>868</v>
      </c>
      <c r="E78" s="211" t="s">
        <v>759</v>
      </c>
      <c r="F78" s="211" t="s">
        <v>760</v>
      </c>
      <c r="G78" s="211" t="s">
        <v>759</v>
      </c>
      <c r="H78" s="211"/>
    </row>
    <row r="79" spans="1:8">
      <c r="E79" s="211" t="s">
        <v>933</v>
      </c>
      <c r="F79" s="211" t="s">
        <v>934</v>
      </c>
      <c r="G79" s="211" t="s">
        <v>935</v>
      </c>
      <c r="H79" s="211"/>
    </row>
    <row r="80" spans="1:8">
      <c r="A80" s="204" t="s">
        <v>937</v>
      </c>
      <c r="C80" s="215" t="s">
        <v>937</v>
      </c>
      <c r="E80" s="212" t="s">
        <v>940</v>
      </c>
      <c r="F80" s="212" t="s">
        <v>940</v>
      </c>
      <c r="G80" s="212" t="s">
        <v>940</v>
      </c>
      <c r="H80" s="212"/>
    </row>
    <row r="81" spans="1:8">
      <c r="A81" s="202" t="s">
        <v>869</v>
      </c>
      <c r="C81" s="212" t="s">
        <v>998</v>
      </c>
      <c r="E81" s="209">
        <f>29.35+15+500+205.62</f>
        <v>749.97</v>
      </c>
      <c r="G81" s="209">
        <f>E81+F81</f>
        <v>749.97</v>
      </c>
    </row>
    <row r="82" spans="1:8">
      <c r="A82" s="202" t="s">
        <v>870</v>
      </c>
      <c r="C82" s="212" t="s">
        <v>998</v>
      </c>
      <c r="E82" s="209">
        <v>44878</v>
      </c>
      <c r="G82" s="209">
        <f>E82+F82</f>
        <v>44878</v>
      </c>
    </row>
    <row r="83" spans="1:8">
      <c r="A83" s="202" t="s">
        <v>871</v>
      </c>
      <c r="C83" s="212"/>
      <c r="E83" s="209">
        <v>19000</v>
      </c>
      <c r="G83" s="209">
        <f>E83+F83</f>
        <v>19000</v>
      </c>
    </row>
    <row r="84" spans="1:8">
      <c r="A84" s="202" t="s">
        <v>872</v>
      </c>
    </row>
    <row r="85" spans="1:8">
      <c r="A85" s="202" t="s">
        <v>873</v>
      </c>
      <c r="E85" s="209">
        <v>31850</v>
      </c>
      <c r="G85" s="209">
        <f>E85+F85</f>
        <v>31850</v>
      </c>
    </row>
    <row r="86" spans="1:8">
      <c r="A86" s="202" t="s">
        <v>874</v>
      </c>
    </row>
    <row r="87" spans="1:8">
      <c r="A87" s="202" t="s">
        <v>875</v>
      </c>
    </row>
    <row r="88" spans="1:8">
      <c r="A88" s="202" t="s">
        <v>876</v>
      </c>
      <c r="E88" s="209">
        <v>15000</v>
      </c>
      <c r="G88" s="209">
        <f>E88+F88</f>
        <v>15000</v>
      </c>
    </row>
    <row r="89" spans="1:8">
      <c r="A89" s="202" t="s">
        <v>877</v>
      </c>
      <c r="E89" s="209">
        <v>122700</v>
      </c>
      <c r="G89" s="209">
        <f>E89+F89</f>
        <v>122700</v>
      </c>
    </row>
    <row r="90" spans="1:8">
      <c r="A90" s="202" t="s">
        <v>878</v>
      </c>
      <c r="E90" s="209">
        <v>15000</v>
      </c>
      <c r="G90" s="209">
        <f>E90+F90</f>
        <v>15000</v>
      </c>
    </row>
    <row r="91" spans="1:8">
      <c r="A91" s="202" t="s">
        <v>879</v>
      </c>
      <c r="E91" s="209">
        <v>15000</v>
      </c>
      <c r="G91" s="209">
        <f>E91+F91</f>
        <v>15000</v>
      </c>
    </row>
    <row r="92" spans="1:8">
      <c r="E92" s="212" t="s">
        <v>940</v>
      </c>
      <c r="F92" s="212" t="s">
        <v>940</v>
      </c>
      <c r="G92" s="212" t="s">
        <v>940</v>
      </c>
      <c r="H92" s="212"/>
    </row>
    <row r="93" spans="1:8">
      <c r="A93" s="202" t="s">
        <v>880</v>
      </c>
      <c r="E93" s="209">
        <f>SUM(E80:E92)</f>
        <v>264177.96999999997</v>
      </c>
      <c r="F93" s="209">
        <f>SUM(F80:F92)</f>
        <v>0</v>
      </c>
      <c r="G93" s="209">
        <f>SUM(G80:G92)</f>
        <v>264177.96999999997</v>
      </c>
    </row>
    <row r="95" spans="1:8">
      <c r="A95" s="202" t="s">
        <v>881</v>
      </c>
      <c r="E95" s="209">
        <f>E74+E93</f>
        <v>3764177.9699999997</v>
      </c>
      <c r="G95" s="209">
        <f>G74+G93</f>
        <v>3893910.9400000004</v>
      </c>
    </row>
    <row r="98" spans="1:10">
      <c r="E98" s="209" t="s">
        <v>882</v>
      </c>
      <c r="F98" s="209" t="s">
        <v>883</v>
      </c>
      <c r="G98" s="209" t="s">
        <v>884</v>
      </c>
      <c r="H98" s="209" t="s">
        <v>885</v>
      </c>
      <c r="I98" s="209" t="s">
        <v>752</v>
      </c>
      <c r="J98" s="209" t="s">
        <v>886</v>
      </c>
    </row>
    <row r="99" spans="1:10">
      <c r="A99" s="202"/>
      <c r="B99" s="216"/>
      <c r="C99" s="205" t="s">
        <v>942</v>
      </c>
      <c r="E99" s="209" t="s">
        <v>887</v>
      </c>
      <c r="I99" s="209" t="s">
        <v>888</v>
      </c>
      <c r="J99" s="209" t="s">
        <v>889</v>
      </c>
    </row>
    <row r="100" spans="1:10">
      <c r="B100" s="216">
        <v>1</v>
      </c>
      <c r="C100" s="217" t="s">
        <v>890</v>
      </c>
      <c r="D100" s="209" t="s">
        <v>891</v>
      </c>
      <c r="E100" s="209">
        <v>1085</v>
      </c>
      <c r="F100" s="209">
        <v>1085</v>
      </c>
    </row>
    <row r="101" spans="1:10">
      <c r="B101" s="216">
        <v>2</v>
      </c>
      <c r="C101" s="217" t="s">
        <v>892</v>
      </c>
      <c r="D101" s="209" t="s">
        <v>891</v>
      </c>
      <c r="E101" s="209">
        <v>1970</v>
      </c>
      <c r="F101" s="209">
        <v>1970</v>
      </c>
    </row>
    <row r="102" spans="1:10">
      <c r="B102" s="216">
        <v>3</v>
      </c>
      <c r="C102" s="217" t="s">
        <v>893</v>
      </c>
      <c r="E102" s="209">
        <v>787.5</v>
      </c>
      <c r="F102" s="209" t="s">
        <v>894</v>
      </c>
      <c r="H102" s="209">
        <v>787.5</v>
      </c>
    </row>
    <row r="103" spans="1:10">
      <c r="B103" s="216">
        <v>4</v>
      </c>
      <c r="C103" s="217" t="s">
        <v>895</v>
      </c>
      <c r="E103" s="209">
        <v>630</v>
      </c>
      <c r="H103" s="209">
        <v>630</v>
      </c>
    </row>
    <row r="104" spans="1:10">
      <c r="B104" s="216">
        <v>5</v>
      </c>
      <c r="C104" s="217" t="s">
        <v>896</v>
      </c>
      <c r="E104" s="209">
        <v>200</v>
      </c>
      <c r="F104" s="209" t="s">
        <v>897</v>
      </c>
      <c r="G104" s="209">
        <v>200</v>
      </c>
    </row>
    <row r="105" spans="1:10">
      <c r="B105" s="216">
        <v>6</v>
      </c>
      <c r="C105" s="217" t="s">
        <v>898</v>
      </c>
      <c r="E105" s="209">
        <v>100</v>
      </c>
      <c r="G105" s="209">
        <v>100</v>
      </c>
    </row>
    <row r="106" spans="1:10">
      <c r="B106" s="218">
        <v>7</v>
      </c>
      <c r="C106" s="217" t="s">
        <v>899</v>
      </c>
      <c r="E106" s="209">
        <v>80</v>
      </c>
      <c r="G106" s="209">
        <v>80</v>
      </c>
    </row>
    <row r="107" spans="1:10">
      <c r="B107" s="218">
        <v>8</v>
      </c>
      <c r="C107" s="217" t="s">
        <v>900</v>
      </c>
      <c r="E107" s="209">
        <v>220</v>
      </c>
      <c r="H107" s="209">
        <v>220</v>
      </c>
    </row>
    <row r="108" spans="1:10">
      <c r="B108" s="216"/>
      <c r="C108" s="217" t="s">
        <v>901</v>
      </c>
      <c r="E108" s="209">
        <v>-628</v>
      </c>
    </row>
    <row r="109" spans="1:10">
      <c r="B109" s="216"/>
      <c r="C109" s="217" t="s">
        <v>902</v>
      </c>
    </row>
    <row r="110" spans="1:10">
      <c r="B110" s="216"/>
      <c r="C110" s="217" t="s">
        <v>903</v>
      </c>
      <c r="E110" s="209">
        <f>SUM(E100:E109)</f>
        <v>4444.5</v>
      </c>
      <c r="F110" s="209">
        <f>SUM(F100:F109)</f>
        <v>3055</v>
      </c>
      <c r="G110" s="209">
        <f>SUM(G101:G102)</f>
        <v>0</v>
      </c>
      <c r="H110" s="209">
        <f>SUM(H101:H102)</f>
        <v>787.5</v>
      </c>
      <c r="I110" s="209">
        <f>SUM(I101:I102)</f>
        <v>0</v>
      </c>
      <c r="J110" s="209">
        <f>SUM(J101:J102)</f>
        <v>0</v>
      </c>
    </row>
    <row r="111" spans="1:10">
      <c r="B111" s="216"/>
      <c r="C111" s="205" t="s">
        <v>944</v>
      </c>
    </row>
    <row r="112" spans="1:10">
      <c r="B112" s="216">
        <v>1</v>
      </c>
      <c r="C112" s="217" t="s">
        <v>904</v>
      </c>
      <c r="D112" s="217" t="s">
        <v>891</v>
      </c>
      <c r="E112" s="209">
        <v>800</v>
      </c>
      <c r="F112" s="209">
        <v>800</v>
      </c>
      <c r="G112" s="209" t="s">
        <v>1068</v>
      </c>
    </row>
    <row r="113" spans="1:8" ht="14" customHeight="1">
      <c r="B113" s="216">
        <v>2</v>
      </c>
      <c r="C113" s="217" t="s">
        <v>1069</v>
      </c>
      <c r="D113" s="217" t="s">
        <v>891</v>
      </c>
      <c r="E113" s="209">
        <v>1600</v>
      </c>
      <c r="F113" s="209">
        <v>1600</v>
      </c>
    </row>
    <row r="114" spans="1:8">
      <c r="B114" s="216"/>
      <c r="C114" s="217" t="s">
        <v>1070</v>
      </c>
      <c r="D114" s="217"/>
      <c r="E114" s="209">
        <v>3430.14</v>
      </c>
      <c r="F114" s="209">
        <v>3430.14</v>
      </c>
    </row>
    <row r="115" spans="1:8" ht="14" customHeight="1">
      <c r="B115" s="216"/>
      <c r="C115" s="217" t="s">
        <v>1071</v>
      </c>
      <c r="D115" s="217"/>
      <c r="E115" s="209">
        <v>5635.33</v>
      </c>
    </row>
    <row r="116" spans="1:8">
      <c r="A116" s="201">
        <v>0</v>
      </c>
      <c r="B116" s="216"/>
      <c r="C116" s="217" t="s">
        <v>1072</v>
      </c>
      <c r="D116" s="217"/>
      <c r="E116" s="209">
        <v>3862.44</v>
      </c>
      <c r="G116" s="209">
        <v>3862.44</v>
      </c>
    </row>
    <row r="117" spans="1:8">
      <c r="B117" s="216"/>
      <c r="C117" s="217" t="s">
        <v>1072</v>
      </c>
      <c r="D117" s="217"/>
      <c r="E117" s="209">
        <v>957.74</v>
      </c>
      <c r="F117" s="218"/>
      <c r="G117" s="209">
        <v>957.74</v>
      </c>
    </row>
    <row r="118" spans="1:8">
      <c r="B118" s="216"/>
      <c r="C118" s="217" t="s">
        <v>1073</v>
      </c>
      <c r="D118" s="217"/>
      <c r="E118" s="209">
        <v>758.12</v>
      </c>
    </row>
    <row r="119" spans="1:8">
      <c r="B119" s="216"/>
      <c r="C119" s="217" t="s">
        <v>1073</v>
      </c>
      <c r="D119" s="217"/>
      <c r="E119" s="209">
        <v>753.06</v>
      </c>
    </row>
    <row r="120" spans="1:8">
      <c r="B120" s="216"/>
      <c r="C120" s="217" t="s">
        <v>1074</v>
      </c>
      <c r="D120" s="217"/>
      <c r="E120" s="209">
        <v>956.02</v>
      </c>
    </row>
    <row r="121" spans="1:8">
      <c r="B121" s="216"/>
      <c r="C121" s="217" t="s">
        <v>1075</v>
      </c>
      <c r="D121" s="217"/>
      <c r="E121" s="209">
        <v>4669</v>
      </c>
    </row>
    <row r="122" spans="1:8">
      <c r="B122" s="216"/>
      <c r="C122" s="217" t="s">
        <v>1076</v>
      </c>
      <c r="D122" s="217"/>
      <c r="E122" s="209">
        <v>1667.5</v>
      </c>
    </row>
    <row r="123" spans="1:8">
      <c r="B123" s="216">
        <v>3</v>
      </c>
      <c r="C123" s="217" t="s">
        <v>1077</v>
      </c>
      <c r="D123" s="217" t="s">
        <v>891</v>
      </c>
      <c r="E123" s="209">
        <v>308</v>
      </c>
      <c r="F123" s="209">
        <v>308</v>
      </c>
    </row>
    <row r="124" spans="1:8">
      <c r="B124" s="216">
        <v>4</v>
      </c>
      <c r="C124" s="217" t="s">
        <v>1078</v>
      </c>
      <c r="D124" s="217" t="s">
        <v>891</v>
      </c>
      <c r="E124" s="209">
        <v>-750</v>
      </c>
      <c r="F124" s="209">
        <v>-750</v>
      </c>
    </row>
    <row r="125" spans="1:8">
      <c r="B125" s="216"/>
      <c r="C125" s="217" t="s">
        <v>903</v>
      </c>
      <c r="E125" s="209">
        <f>SUM(E112:E124)</f>
        <v>24647.350000000002</v>
      </c>
      <c r="F125" s="209">
        <f>SUM(F112:F124)</f>
        <v>5388.1399999999994</v>
      </c>
      <c r="G125" s="209">
        <f>SUM(G112:G124)</f>
        <v>4820.18</v>
      </c>
      <c r="H125" s="209">
        <f>SUM(H113:H117)</f>
        <v>0</v>
      </c>
    </row>
    <row r="126" spans="1:8">
      <c r="B126" s="218"/>
      <c r="C126" s="218"/>
      <c r="D126" s="218"/>
      <c r="E126" s="218"/>
      <c r="F126" s="218"/>
      <c r="G126" s="218"/>
      <c r="H126" s="218"/>
    </row>
    <row r="127" spans="1:8">
      <c r="B127" s="216"/>
      <c r="C127" s="206" t="s">
        <v>951</v>
      </c>
    </row>
    <row r="128" spans="1:8">
      <c r="B128" s="216">
        <v>1</v>
      </c>
      <c r="C128" s="212" t="s">
        <v>1079</v>
      </c>
    </row>
    <row r="129" spans="1:15">
      <c r="B129" s="216"/>
      <c r="C129" s="212" t="s">
        <v>1080</v>
      </c>
      <c r="E129" s="209">
        <v>1515</v>
      </c>
    </row>
    <row r="130" spans="1:15">
      <c r="B130" s="216"/>
      <c r="C130" s="212" t="s">
        <v>1081</v>
      </c>
      <c r="E130" s="209">
        <v>2400</v>
      </c>
    </row>
    <row r="131" spans="1:15">
      <c r="B131" s="216"/>
      <c r="C131" s="212" t="s">
        <v>1082</v>
      </c>
      <c r="E131" s="209">
        <v>2880</v>
      </c>
    </row>
    <row r="132" spans="1:15">
      <c r="B132" s="216"/>
      <c r="C132" s="212" t="s">
        <v>920</v>
      </c>
      <c r="E132" s="209">
        <v>1229</v>
      </c>
    </row>
    <row r="133" spans="1:15">
      <c r="B133" s="216"/>
      <c r="C133" s="212" t="s">
        <v>921</v>
      </c>
      <c r="E133" s="209">
        <v>600</v>
      </c>
    </row>
    <row r="134" spans="1:15">
      <c r="B134" s="216"/>
      <c r="C134" s="212" t="s">
        <v>922</v>
      </c>
      <c r="E134" s="209">
        <v>6616</v>
      </c>
    </row>
    <row r="135" spans="1:15">
      <c r="B135" s="216">
        <v>2</v>
      </c>
      <c r="C135" s="212" t="s">
        <v>923</v>
      </c>
      <c r="E135" s="209">
        <v>1811</v>
      </c>
    </row>
    <row r="136" spans="1:15">
      <c r="B136" s="216">
        <v>3</v>
      </c>
      <c r="C136" s="212" t="s">
        <v>924</v>
      </c>
      <c r="E136" s="209">
        <v>613</v>
      </c>
    </row>
    <row r="137" spans="1:15">
      <c r="B137" s="216"/>
      <c r="C137" s="212" t="s">
        <v>925</v>
      </c>
      <c r="E137" s="209">
        <v>770</v>
      </c>
      <c r="F137" s="209">
        <v>0</v>
      </c>
      <c r="G137" s="209" t="s">
        <v>926</v>
      </c>
      <c r="H137" s="209">
        <v>770</v>
      </c>
    </row>
    <row r="138" spans="1:15">
      <c r="B138" s="216"/>
      <c r="C138" s="212" t="s">
        <v>927</v>
      </c>
      <c r="E138" s="209">
        <v>-1220</v>
      </c>
      <c r="I138" s="218"/>
      <c r="J138" s="218"/>
      <c r="K138" s="218"/>
      <c r="L138" s="218"/>
      <c r="M138" s="218"/>
      <c r="N138" s="218"/>
      <c r="O138" s="218"/>
    </row>
    <row r="139" spans="1:15">
      <c r="B139" s="216"/>
      <c r="C139" s="212"/>
    </row>
    <row r="140" spans="1:15">
      <c r="B140" s="216"/>
      <c r="C140" s="212" t="s">
        <v>928</v>
      </c>
      <c r="E140" s="209">
        <v>-1000</v>
      </c>
    </row>
    <row r="141" spans="1:15">
      <c r="B141" s="216"/>
      <c r="C141" s="217" t="s">
        <v>903</v>
      </c>
      <c r="E141" s="209">
        <f>SUM(E128:E140)</f>
        <v>16214</v>
      </c>
      <c r="F141" s="209">
        <f>SUM(F128)</f>
        <v>0</v>
      </c>
      <c r="G141" s="209">
        <f>SUM(G128)</f>
        <v>0</v>
      </c>
      <c r="H141" s="209">
        <f>SUM(H128)</f>
        <v>0</v>
      </c>
    </row>
    <row r="142" spans="1:15">
      <c r="A142" s="218"/>
      <c r="B142" s="216"/>
      <c r="C142" s="206" t="s">
        <v>770</v>
      </c>
    </row>
    <row r="143" spans="1:15">
      <c r="A143" s="218"/>
      <c r="B143" s="218">
        <v>1</v>
      </c>
      <c r="C143" s="218" t="s">
        <v>929</v>
      </c>
      <c r="D143" s="218" t="s">
        <v>891</v>
      </c>
      <c r="E143" s="209">
        <v>5393.9</v>
      </c>
      <c r="F143" s="209">
        <v>5393.9</v>
      </c>
      <c r="G143" s="218"/>
      <c r="H143" s="218"/>
    </row>
    <row r="144" spans="1:15">
      <c r="A144" s="218"/>
      <c r="B144" s="216">
        <v>2</v>
      </c>
      <c r="C144" s="207" t="s">
        <v>930</v>
      </c>
      <c r="D144" s="209" t="s">
        <v>891</v>
      </c>
      <c r="E144" s="209">
        <v>200</v>
      </c>
      <c r="F144" s="209">
        <v>200</v>
      </c>
    </row>
    <row r="145" spans="1:10">
      <c r="A145" s="202"/>
      <c r="B145" s="216">
        <v>3</v>
      </c>
      <c r="C145" s="207" t="s">
        <v>1092</v>
      </c>
      <c r="D145" s="209" t="s">
        <v>891</v>
      </c>
      <c r="E145" s="209">
        <v>2664.28</v>
      </c>
      <c r="F145" s="209">
        <v>2664.28</v>
      </c>
      <c r="I145" s="209">
        <f>SUM(I125:I144)</f>
        <v>0</v>
      </c>
      <c r="J145" s="209">
        <f>SUM(J125:J144)</f>
        <v>0</v>
      </c>
    </row>
    <row r="146" spans="1:10">
      <c r="A146" s="202"/>
      <c r="B146" s="216">
        <v>4</v>
      </c>
      <c r="C146" s="218" t="s">
        <v>1093</v>
      </c>
      <c r="D146" s="218" t="s">
        <v>891</v>
      </c>
      <c r="E146" s="209">
        <v>819.63</v>
      </c>
      <c r="F146" s="209">
        <v>819.63</v>
      </c>
      <c r="G146" s="218"/>
      <c r="H146" s="218"/>
    </row>
    <row r="147" spans="1:10">
      <c r="A147" s="218"/>
      <c r="B147" s="218"/>
      <c r="C147" s="202"/>
      <c r="D147" s="207"/>
      <c r="F147" s="218"/>
    </row>
    <row r="148" spans="1:10">
      <c r="A148" s="202"/>
      <c r="B148" s="218"/>
      <c r="C148" s="218"/>
      <c r="D148" s="218"/>
      <c r="E148" s="218"/>
      <c r="F148" s="218"/>
      <c r="G148" s="218"/>
      <c r="H148" s="218"/>
    </row>
    <row r="149" spans="1:10">
      <c r="A149" s="202"/>
      <c r="B149" s="216"/>
      <c r="C149" s="217" t="s">
        <v>903</v>
      </c>
      <c r="E149" s="209">
        <f>SUM(E143:E148)</f>
        <v>9077.81</v>
      </c>
      <c r="F149" s="209">
        <f>SUM(F143:F148)</f>
        <v>9077.81</v>
      </c>
      <c r="G149" s="209">
        <f>SUM(G127:G145)</f>
        <v>0</v>
      </c>
      <c r="I149" s="209">
        <f>SUM(I143:I148)</f>
        <v>0</v>
      </c>
    </row>
    <row r="150" spans="1:10">
      <c r="A150" s="202"/>
      <c r="B150" s="216"/>
      <c r="C150" s="206" t="s">
        <v>772</v>
      </c>
    </row>
    <row r="151" spans="1:10">
      <c r="A151" s="202"/>
      <c r="B151" s="216">
        <v>1</v>
      </c>
      <c r="C151" s="217" t="s">
        <v>1094</v>
      </c>
      <c r="D151" s="209" t="s">
        <v>891</v>
      </c>
      <c r="E151" s="209">
        <v>1560</v>
      </c>
      <c r="F151" s="209">
        <v>1560</v>
      </c>
    </row>
    <row r="152" spans="1:10">
      <c r="A152" s="202"/>
      <c r="B152" s="216">
        <v>2</v>
      </c>
      <c r="C152" s="217" t="s">
        <v>1095</v>
      </c>
      <c r="D152" s="209" t="s">
        <v>891</v>
      </c>
      <c r="E152" s="209">
        <v>1000</v>
      </c>
      <c r="F152" s="209">
        <v>1000</v>
      </c>
    </row>
    <row r="153" spans="1:10">
      <c r="A153" s="202"/>
      <c r="B153" s="216">
        <v>3</v>
      </c>
      <c r="C153" s="217" t="s">
        <v>1096</v>
      </c>
      <c r="D153" s="209" t="s">
        <v>891</v>
      </c>
      <c r="E153" s="209">
        <v>6642</v>
      </c>
      <c r="F153" s="209">
        <v>6642</v>
      </c>
    </row>
    <row r="154" spans="1:10">
      <c r="A154" s="202"/>
      <c r="B154" s="216">
        <v>4</v>
      </c>
      <c r="C154" s="217" t="s">
        <v>1097</v>
      </c>
      <c r="D154" s="209" t="s">
        <v>891</v>
      </c>
      <c r="E154" s="209">
        <v>861.25</v>
      </c>
      <c r="F154" s="209">
        <v>861.25</v>
      </c>
      <c r="H154" s="209">
        <v>1722.5</v>
      </c>
    </row>
    <row r="155" spans="1:10">
      <c r="A155" s="202"/>
      <c r="B155" s="216"/>
      <c r="C155" s="217" t="s">
        <v>903</v>
      </c>
      <c r="E155" s="209">
        <f>SUM(E151:E154)</f>
        <v>10063.25</v>
      </c>
      <c r="F155" s="209">
        <f>SUM(F151:F154)</f>
        <v>10063.25</v>
      </c>
      <c r="G155" s="209">
        <f>SUM(G151:G154)</f>
        <v>0</v>
      </c>
      <c r="H155" s="209">
        <f>SUM(H151:H154)</f>
        <v>1722.5</v>
      </c>
    </row>
    <row r="156" spans="1:10">
      <c r="A156" s="218"/>
      <c r="B156" s="216"/>
      <c r="C156" s="206" t="s">
        <v>775</v>
      </c>
    </row>
    <row r="157" spans="1:10">
      <c r="A157" s="218"/>
      <c r="B157" s="216">
        <v>1</v>
      </c>
      <c r="C157" s="207" t="s">
        <v>1098</v>
      </c>
      <c r="E157" s="209">
        <v>750</v>
      </c>
      <c r="F157" s="209">
        <v>750</v>
      </c>
    </row>
    <row r="158" spans="1:10">
      <c r="A158" s="202"/>
      <c r="B158" s="216">
        <v>2</v>
      </c>
      <c r="C158" s="207" t="s">
        <v>1099</v>
      </c>
      <c r="E158" s="209">
        <v>2000</v>
      </c>
      <c r="F158" s="209">
        <v>2000</v>
      </c>
    </row>
    <row r="159" spans="1:10">
      <c r="A159" s="218"/>
      <c r="B159" s="216"/>
      <c r="C159" s="217" t="s">
        <v>903</v>
      </c>
      <c r="E159" s="209">
        <f>SUM(E156:E158)</f>
        <v>2750</v>
      </c>
      <c r="F159" s="209">
        <f>SUM(F157:F158)</f>
        <v>2750</v>
      </c>
      <c r="G159" s="209">
        <f>SUM(G157:G158)</f>
        <v>0</v>
      </c>
      <c r="H159" s="209">
        <f>SUM(H157:H158)</f>
        <v>0</v>
      </c>
    </row>
    <row r="160" spans="1:10">
      <c r="A160" s="202"/>
      <c r="B160" s="216"/>
      <c r="C160" s="217"/>
    </row>
    <row r="161" spans="1:11">
      <c r="A161" s="202"/>
      <c r="B161" s="216"/>
      <c r="C161" s="206" t="s">
        <v>777</v>
      </c>
    </row>
    <row r="162" spans="1:11">
      <c r="A162" s="202"/>
      <c r="B162" s="216">
        <v>1</v>
      </c>
      <c r="C162" s="217" t="s">
        <v>1100</v>
      </c>
      <c r="D162" s="209" t="s">
        <v>891</v>
      </c>
      <c r="E162" s="209">
        <v>1600</v>
      </c>
      <c r="F162" s="209">
        <v>1600</v>
      </c>
    </row>
    <row r="163" spans="1:11">
      <c r="A163" s="202"/>
      <c r="B163" s="216">
        <v>2</v>
      </c>
      <c r="C163" s="217" t="s">
        <v>1101</v>
      </c>
      <c r="D163" s="209" t="s">
        <v>891</v>
      </c>
      <c r="E163" s="209">
        <v>1030</v>
      </c>
      <c r="F163" s="209">
        <v>1030</v>
      </c>
    </row>
    <row r="164" spans="1:11">
      <c r="A164" s="202"/>
      <c r="B164" s="216"/>
      <c r="C164" s="217" t="s">
        <v>903</v>
      </c>
      <c r="E164" s="209">
        <f>SUM(E162:E163)</f>
        <v>2630</v>
      </c>
      <c r="F164" s="209">
        <f>SUM(F161:F163)</f>
        <v>2630</v>
      </c>
      <c r="G164" s="209">
        <f>SUM(G161:G162)</f>
        <v>0</v>
      </c>
      <c r="H164" s="209">
        <f>SUM(H161:H162)</f>
        <v>0</v>
      </c>
    </row>
    <row r="165" spans="1:11">
      <c r="A165" s="202"/>
      <c r="B165" s="216"/>
      <c r="C165" s="217"/>
    </row>
    <row r="166" spans="1:11">
      <c r="A166" s="202"/>
      <c r="B166" s="216"/>
      <c r="C166" s="206" t="s">
        <v>780</v>
      </c>
    </row>
    <row r="167" spans="1:11">
      <c r="A167" s="218"/>
      <c r="B167" s="216">
        <v>1</v>
      </c>
      <c r="C167" s="217" t="s">
        <v>1102</v>
      </c>
      <c r="D167" s="209" t="s">
        <v>891</v>
      </c>
      <c r="E167" s="209">
        <v>50</v>
      </c>
      <c r="F167" s="209">
        <v>50</v>
      </c>
    </row>
    <row r="168" spans="1:11">
      <c r="A168" s="202"/>
      <c r="B168" s="216">
        <v>2</v>
      </c>
      <c r="C168" s="217" t="s">
        <v>953</v>
      </c>
      <c r="D168" s="209" t="s">
        <v>891</v>
      </c>
      <c r="E168" s="209">
        <v>100</v>
      </c>
      <c r="G168" s="209">
        <v>100</v>
      </c>
    </row>
    <row r="169" spans="1:11">
      <c r="A169" s="202"/>
      <c r="B169" s="216">
        <v>3</v>
      </c>
      <c r="C169" s="217" t="s">
        <v>953</v>
      </c>
      <c r="D169" s="209" t="s">
        <v>891</v>
      </c>
      <c r="E169" s="209">
        <v>150</v>
      </c>
      <c r="G169" s="209">
        <v>150</v>
      </c>
    </row>
    <row r="170" spans="1:11">
      <c r="A170" s="218"/>
      <c r="B170" s="216">
        <v>4</v>
      </c>
      <c r="C170" s="217" t="s">
        <v>954</v>
      </c>
      <c r="D170" s="209" t="s">
        <v>891</v>
      </c>
      <c r="E170" s="209">
        <v>100</v>
      </c>
      <c r="F170" s="209">
        <v>100</v>
      </c>
      <c r="H170" s="209">
        <v>100</v>
      </c>
    </row>
    <row r="171" spans="1:11">
      <c r="A171" s="218"/>
      <c r="B171" s="216">
        <v>5</v>
      </c>
      <c r="C171" s="217" t="s">
        <v>955</v>
      </c>
      <c r="D171" s="209" t="s">
        <v>891</v>
      </c>
      <c r="E171" s="209">
        <v>289</v>
      </c>
      <c r="F171" s="209">
        <v>289</v>
      </c>
      <c r="I171" s="209">
        <f>SUM(I157:I166)</f>
        <v>0</v>
      </c>
    </row>
    <row r="172" spans="1:11">
      <c r="A172" s="202"/>
      <c r="B172" s="216">
        <v>6</v>
      </c>
      <c r="C172" s="217" t="s">
        <v>956</v>
      </c>
      <c r="D172" s="209" t="s">
        <v>891</v>
      </c>
      <c r="E172" s="209">
        <v>51.5</v>
      </c>
      <c r="F172" s="209">
        <v>51.5</v>
      </c>
      <c r="H172" s="209">
        <v>51.5</v>
      </c>
      <c r="I172" s="218"/>
      <c r="J172" s="218"/>
      <c r="K172" s="218"/>
    </row>
    <row r="173" spans="1:11">
      <c r="B173" s="216">
        <v>7</v>
      </c>
      <c r="C173" s="217" t="s">
        <v>957</v>
      </c>
      <c r="D173" s="209" t="s">
        <v>891</v>
      </c>
      <c r="E173" s="209">
        <v>536</v>
      </c>
      <c r="F173" s="209">
        <v>536</v>
      </c>
    </row>
    <row r="174" spans="1:11">
      <c r="A174" s="202"/>
      <c r="B174" s="216">
        <v>8</v>
      </c>
      <c r="C174" s="217" t="s">
        <v>958</v>
      </c>
      <c r="D174" s="209" t="s">
        <v>891</v>
      </c>
      <c r="E174" s="209">
        <v>169</v>
      </c>
      <c r="F174" s="209">
        <v>169</v>
      </c>
    </row>
    <row r="175" spans="1:11">
      <c r="A175" s="218"/>
      <c r="B175" s="216">
        <v>9</v>
      </c>
      <c r="C175" s="217" t="s">
        <v>959</v>
      </c>
      <c r="D175" s="209" t="s">
        <v>938</v>
      </c>
      <c r="E175" s="209">
        <v>623</v>
      </c>
    </row>
    <row r="176" spans="1:11">
      <c r="A176" s="218"/>
      <c r="B176" s="216">
        <v>10</v>
      </c>
      <c r="C176" s="217" t="s">
        <v>960</v>
      </c>
      <c r="E176" s="209">
        <v>404</v>
      </c>
    </row>
    <row r="177" spans="2:9">
      <c r="B177" s="218">
        <v>11</v>
      </c>
      <c r="C177" s="218" t="s">
        <v>961</v>
      </c>
      <c r="D177" s="218" t="s">
        <v>891</v>
      </c>
      <c r="E177" s="209">
        <v>-51.5</v>
      </c>
      <c r="F177" s="209">
        <v>-51.5</v>
      </c>
      <c r="G177" s="218"/>
      <c r="H177" s="209">
        <f>SUM(H167:H176)</f>
        <v>151.5</v>
      </c>
    </row>
    <row r="178" spans="2:9">
      <c r="B178" s="216">
        <v>12</v>
      </c>
      <c r="C178" s="217" t="s">
        <v>962</v>
      </c>
      <c r="D178" s="209" t="s">
        <v>891</v>
      </c>
      <c r="E178" s="209">
        <v>161</v>
      </c>
      <c r="F178" s="209">
        <v>161</v>
      </c>
    </row>
    <row r="179" spans="2:9">
      <c r="B179" s="216">
        <v>13</v>
      </c>
      <c r="C179" s="217" t="s">
        <v>963</v>
      </c>
      <c r="D179" s="209" t="s">
        <v>891</v>
      </c>
      <c r="E179" s="209">
        <v>81</v>
      </c>
      <c r="F179" s="209">
        <v>81</v>
      </c>
    </row>
    <row r="180" spans="2:9">
      <c r="B180" s="216">
        <v>14</v>
      </c>
      <c r="C180" s="217" t="s">
        <v>964</v>
      </c>
      <c r="E180" s="209">
        <v>254</v>
      </c>
    </row>
    <row r="181" spans="2:9">
      <c r="B181" s="218">
        <v>15</v>
      </c>
      <c r="C181" s="218" t="s">
        <v>965</v>
      </c>
      <c r="D181" s="218" t="s">
        <v>891</v>
      </c>
      <c r="E181" s="209">
        <v>420</v>
      </c>
      <c r="F181" s="209">
        <v>420</v>
      </c>
      <c r="G181" s="218"/>
      <c r="H181" s="218"/>
    </row>
    <row r="182" spans="2:9">
      <c r="B182" s="218">
        <v>16</v>
      </c>
      <c r="C182" s="218" t="s">
        <v>966</v>
      </c>
      <c r="D182" s="218" t="s">
        <v>891</v>
      </c>
      <c r="E182" s="209">
        <v>900</v>
      </c>
      <c r="F182" s="209">
        <v>900</v>
      </c>
      <c r="G182" s="218"/>
      <c r="H182" s="218"/>
    </row>
    <row r="183" spans="2:9">
      <c r="B183" s="216">
        <v>17</v>
      </c>
      <c r="C183" s="217" t="s">
        <v>967</v>
      </c>
      <c r="D183" s="209" t="s">
        <v>891</v>
      </c>
      <c r="E183" s="209">
        <v>800</v>
      </c>
      <c r="F183" s="209">
        <v>800</v>
      </c>
    </row>
    <row r="184" spans="2:9">
      <c r="B184" s="216"/>
      <c r="C184" s="217" t="s">
        <v>968</v>
      </c>
    </row>
    <row r="185" spans="2:9">
      <c r="B185" s="216"/>
      <c r="C185" s="217" t="s">
        <v>903</v>
      </c>
      <c r="E185" s="209">
        <f>SUM(E167:E184)</f>
        <v>5037</v>
      </c>
      <c r="F185" s="209">
        <f>SUM(F167:F184)</f>
        <v>3506</v>
      </c>
      <c r="G185" s="209">
        <f>SUM(G167:G184)</f>
        <v>250</v>
      </c>
      <c r="I185" s="209" t="s">
        <v>969</v>
      </c>
    </row>
    <row r="186" spans="2:9">
      <c r="B186" s="216"/>
      <c r="C186" s="217"/>
    </row>
    <row r="187" spans="2:9">
      <c r="B187" s="216"/>
      <c r="C187" s="206" t="s">
        <v>798</v>
      </c>
    </row>
    <row r="188" spans="2:9">
      <c r="B188" s="216">
        <v>1</v>
      </c>
      <c r="C188" s="217" t="s">
        <v>970</v>
      </c>
      <c r="D188" s="209" t="s">
        <v>891</v>
      </c>
      <c r="E188" s="209">
        <v>7437</v>
      </c>
      <c r="F188" s="209">
        <v>7437</v>
      </c>
    </row>
    <row r="189" spans="2:9">
      <c r="B189" s="216">
        <v>2</v>
      </c>
      <c r="C189" s="217" t="s">
        <v>971</v>
      </c>
      <c r="D189" s="209" t="s">
        <v>891</v>
      </c>
      <c r="E189" s="209">
        <v>510</v>
      </c>
      <c r="F189" s="209">
        <v>510</v>
      </c>
    </row>
    <row r="190" spans="2:9">
      <c r="B190" s="216">
        <v>3</v>
      </c>
      <c r="C190" s="217" t="s">
        <v>972</v>
      </c>
      <c r="D190" s="209" t="s">
        <v>891</v>
      </c>
      <c r="E190" s="209">
        <v>-345</v>
      </c>
      <c r="F190" s="209">
        <v>-345</v>
      </c>
    </row>
    <row r="191" spans="2:9">
      <c r="B191" s="216">
        <v>4</v>
      </c>
      <c r="C191" s="217" t="s">
        <v>973</v>
      </c>
      <c r="D191" s="209" t="s">
        <v>891</v>
      </c>
      <c r="E191" s="209">
        <v>980</v>
      </c>
      <c r="F191" s="209">
        <v>980</v>
      </c>
    </row>
    <row r="192" spans="2:9">
      <c r="B192" s="216">
        <v>5</v>
      </c>
      <c r="C192" s="217" t="s">
        <v>974</v>
      </c>
      <c r="D192" s="209" t="s">
        <v>891</v>
      </c>
      <c r="E192" s="209">
        <v>6679</v>
      </c>
      <c r="F192" s="209">
        <v>6679</v>
      </c>
    </row>
    <row r="193" spans="2:8">
      <c r="B193" s="216">
        <v>6</v>
      </c>
      <c r="C193" s="217" t="s">
        <v>975</v>
      </c>
      <c r="D193" s="209" t="s">
        <v>891</v>
      </c>
      <c r="E193" s="209">
        <v>-5848</v>
      </c>
      <c r="F193" s="209">
        <v>-5848</v>
      </c>
    </row>
    <row r="194" spans="2:8">
      <c r="B194" s="216">
        <v>7</v>
      </c>
      <c r="C194" s="217" t="s">
        <v>976</v>
      </c>
      <c r="D194" s="209" t="s">
        <v>891</v>
      </c>
      <c r="E194" s="209">
        <v>5171</v>
      </c>
      <c r="F194" s="209">
        <v>5171</v>
      </c>
    </row>
    <row r="195" spans="2:8">
      <c r="B195" s="216">
        <v>8</v>
      </c>
      <c r="C195" s="217" t="s">
        <v>977</v>
      </c>
      <c r="D195" s="209" t="s">
        <v>891</v>
      </c>
      <c r="E195" s="209">
        <v>968.42</v>
      </c>
      <c r="F195" s="209">
        <v>968.42</v>
      </c>
    </row>
    <row r="196" spans="2:8">
      <c r="B196" s="216">
        <v>22</v>
      </c>
      <c r="C196" s="217" t="s">
        <v>978</v>
      </c>
      <c r="D196" s="209" t="s">
        <v>891</v>
      </c>
      <c r="E196" s="209">
        <v>1711.5</v>
      </c>
      <c r="F196" s="209">
        <v>1711.5</v>
      </c>
    </row>
    <row r="197" spans="2:8">
      <c r="B197" s="216">
        <v>14</v>
      </c>
      <c r="C197" s="217" t="s">
        <v>979</v>
      </c>
      <c r="D197" s="209" t="s">
        <v>891</v>
      </c>
      <c r="E197" s="209">
        <f>26*34</f>
        <v>884</v>
      </c>
      <c r="F197" s="209">
        <v>884</v>
      </c>
    </row>
    <row r="198" spans="2:8">
      <c r="B198" s="216">
        <v>9</v>
      </c>
      <c r="C198" s="217" t="s">
        <v>980</v>
      </c>
      <c r="D198" s="209" t="s">
        <v>891</v>
      </c>
      <c r="E198" s="209">
        <v>186</v>
      </c>
      <c r="F198" s="209">
        <v>186</v>
      </c>
    </row>
    <row r="199" spans="2:8">
      <c r="B199" s="216">
        <v>10</v>
      </c>
      <c r="C199" s="217" t="s">
        <v>981</v>
      </c>
      <c r="D199" s="209" t="s">
        <v>891</v>
      </c>
      <c r="E199" s="209">
        <v>134</v>
      </c>
      <c r="F199" s="209">
        <v>134</v>
      </c>
    </row>
    <row r="200" spans="2:8">
      <c r="B200" s="216">
        <v>11</v>
      </c>
      <c r="C200" s="217" t="s">
        <v>982</v>
      </c>
      <c r="D200" s="209" t="s">
        <v>891</v>
      </c>
      <c r="E200" s="209">
        <v>174</v>
      </c>
      <c r="F200" s="209">
        <v>174</v>
      </c>
    </row>
    <row r="201" spans="2:8">
      <c r="B201" s="216">
        <v>12</v>
      </c>
      <c r="C201" s="217" t="s">
        <v>983</v>
      </c>
      <c r="D201" s="209" t="s">
        <v>891</v>
      </c>
      <c r="E201" s="209">
        <v>356.17</v>
      </c>
      <c r="F201" s="209">
        <v>356.17</v>
      </c>
    </row>
    <row r="202" spans="2:8">
      <c r="B202" s="216">
        <v>13</v>
      </c>
      <c r="C202" s="217" t="s">
        <v>984</v>
      </c>
      <c r="D202" s="209" t="s">
        <v>891</v>
      </c>
      <c r="E202" s="209">
        <v>118.42</v>
      </c>
      <c r="F202" s="209">
        <v>118.42</v>
      </c>
    </row>
    <row r="203" spans="2:8">
      <c r="B203" s="216">
        <v>15</v>
      </c>
      <c r="C203" s="217" t="s">
        <v>1147</v>
      </c>
      <c r="D203" s="209" t="s">
        <v>891</v>
      </c>
      <c r="E203" s="209">
        <v>637</v>
      </c>
      <c r="F203" s="209">
        <v>637</v>
      </c>
    </row>
    <row r="204" spans="2:8">
      <c r="B204" s="216">
        <v>16</v>
      </c>
      <c r="C204" s="217" t="s">
        <v>1148</v>
      </c>
      <c r="D204" s="209" t="s">
        <v>891</v>
      </c>
      <c r="E204" s="209">
        <v>718</v>
      </c>
      <c r="F204" s="209">
        <v>718</v>
      </c>
      <c r="G204" s="209" t="s">
        <v>1149</v>
      </c>
    </row>
    <row r="205" spans="2:8">
      <c r="B205" s="216">
        <v>17</v>
      </c>
      <c r="C205" s="217" t="s">
        <v>1150</v>
      </c>
      <c r="D205" s="209" t="s">
        <v>891</v>
      </c>
      <c r="E205" s="209">
        <v>191</v>
      </c>
      <c r="F205" s="209">
        <v>191</v>
      </c>
    </row>
    <row r="206" spans="2:8">
      <c r="B206" s="216">
        <v>18</v>
      </c>
      <c r="C206" s="217" t="s">
        <v>1151</v>
      </c>
      <c r="D206" s="209" t="s">
        <v>891</v>
      </c>
      <c r="E206" s="209">
        <v>228</v>
      </c>
      <c r="F206" s="209">
        <v>228</v>
      </c>
      <c r="H206" s="209">
        <f>SUM(H187:H205)</f>
        <v>0</v>
      </c>
    </row>
    <row r="207" spans="2:8">
      <c r="B207" s="216">
        <v>19</v>
      </c>
      <c r="C207" s="217" t="s">
        <v>1152</v>
      </c>
      <c r="D207" s="209" t="s">
        <v>891</v>
      </c>
      <c r="E207" s="209">
        <v>627</v>
      </c>
      <c r="F207" s="209">
        <v>627</v>
      </c>
      <c r="G207" s="209" t="s">
        <v>1149</v>
      </c>
    </row>
    <row r="208" spans="2:8">
      <c r="B208" s="216">
        <v>20</v>
      </c>
      <c r="C208" s="217" t="s">
        <v>1153</v>
      </c>
      <c r="D208" s="209" t="s">
        <v>891</v>
      </c>
      <c r="E208" s="209">
        <v>234</v>
      </c>
      <c r="F208" s="209">
        <v>234</v>
      </c>
    </row>
    <row r="209" spans="2:9">
      <c r="B209" s="216">
        <v>21</v>
      </c>
      <c r="C209" s="217" t="s">
        <v>1154</v>
      </c>
      <c r="D209" s="209" t="s">
        <v>891</v>
      </c>
      <c r="E209" s="209">
        <v>4255</v>
      </c>
      <c r="F209" s="209">
        <v>4255</v>
      </c>
    </row>
    <row r="210" spans="2:9">
      <c r="B210" s="216">
        <v>23</v>
      </c>
      <c r="C210" s="217" t="s">
        <v>1155</v>
      </c>
      <c r="D210" s="209" t="s">
        <v>891</v>
      </c>
      <c r="E210" s="209">
        <v>5321</v>
      </c>
      <c r="F210" s="209">
        <v>5321</v>
      </c>
    </row>
    <row r="211" spans="2:9">
      <c r="B211" s="216">
        <v>24</v>
      </c>
      <c r="C211" s="217" t="s">
        <v>1156</v>
      </c>
      <c r="D211" s="209" t="s">
        <v>891</v>
      </c>
      <c r="E211" s="209">
        <v>291</v>
      </c>
      <c r="F211" s="209">
        <v>291</v>
      </c>
    </row>
    <row r="212" spans="2:9">
      <c r="B212" s="216">
        <v>25</v>
      </c>
      <c r="C212" s="217" t="s">
        <v>1157</v>
      </c>
      <c r="D212" s="209" t="s">
        <v>891</v>
      </c>
      <c r="E212" s="209">
        <v>348</v>
      </c>
      <c r="F212" s="209">
        <v>348</v>
      </c>
    </row>
    <row r="213" spans="2:9">
      <c r="B213" s="216">
        <v>26</v>
      </c>
      <c r="C213" s="217" t="s">
        <v>1158</v>
      </c>
      <c r="D213" s="209" t="s">
        <v>891</v>
      </c>
      <c r="E213" s="209">
        <v>272</v>
      </c>
      <c r="F213" s="209">
        <v>272</v>
      </c>
    </row>
    <row r="214" spans="2:9">
      <c r="B214" s="216">
        <v>27</v>
      </c>
      <c r="C214" s="217" t="s">
        <v>1159</v>
      </c>
      <c r="D214" s="209" t="s">
        <v>891</v>
      </c>
      <c r="E214" s="209">
        <v>51</v>
      </c>
      <c r="F214" s="209">
        <v>51</v>
      </c>
      <c r="I214" s="209" t="s">
        <v>645</v>
      </c>
    </row>
    <row r="215" spans="2:9">
      <c r="B215" s="216">
        <v>28</v>
      </c>
      <c r="C215" s="217" t="s">
        <v>1006</v>
      </c>
      <c r="D215" s="209" t="s">
        <v>891</v>
      </c>
      <c r="E215" s="209">
        <v>769.57</v>
      </c>
      <c r="F215" s="209">
        <v>769.57</v>
      </c>
    </row>
    <row r="216" spans="2:9">
      <c r="B216" s="216">
        <v>29</v>
      </c>
      <c r="C216" s="217" t="s">
        <v>1007</v>
      </c>
      <c r="D216" s="209" t="s">
        <v>891</v>
      </c>
      <c r="E216" s="209">
        <v>700</v>
      </c>
      <c r="F216" s="209">
        <v>700</v>
      </c>
    </row>
    <row r="217" spans="2:9">
      <c r="B217" s="216"/>
      <c r="C217" s="217"/>
    </row>
    <row r="218" spans="2:9">
      <c r="B218" s="216"/>
      <c r="C218" s="217" t="s">
        <v>1008</v>
      </c>
    </row>
    <row r="219" spans="2:9">
      <c r="B219" s="216"/>
      <c r="C219" s="217" t="s">
        <v>903</v>
      </c>
      <c r="E219" s="209">
        <f>SUM(E188:E218)</f>
        <v>33759.079999999994</v>
      </c>
      <c r="F219" s="209">
        <f>SUM(F188:F218)</f>
        <v>33759.079999999994</v>
      </c>
      <c r="G219" s="209">
        <f>SUM(G190:G218)</f>
        <v>0</v>
      </c>
    </row>
    <row r="220" spans="2:9">
      <c r="B220" s="216"/>
      <c r="C220" s="208" t="s">
        <v>969</v>
      </c>
    </row>
    <row r="221" spans="2:9">
      <c r="B221" s="216"/>
      <c r="C221" s="217" t="s">
        <v>1009</v>
      </c>
      <c r="D221" s="209" t="s">
        <v>891</v>
      </c>
      <c r="E221" s="209">
        <v>493.05</v>
      </c>
      <c r="G221" s="209">
        <v>493.05</v>
      </c>
    </row>
    <row r="222" spans="2:9">
      <c r="B222" s="216">
        <v>1</v>
      </c>
      <c r="C222" s="217" t="s">
        <v>1010</v>
      </c>
      <c r="D222" s="209" t="s">
        <v>891</v>
      </c>
      <c r="E222" s="209">
        <v>835</v>
      </c>
      <c r="G222" s="209">
        <v>835</v>
      </c>
    </row>
    <row r="223" spans="2:9">
      <c r="B223" s="216">
        <v>2</v>
      </c>
      <c r="C223" s="217" t="s">
        <v>1011</v>
      </c>
      <c r="D223" s="209" t="s">
        <v>891</v>
      </c>
      <c r="E223" s="209">
        <v>729</v>
      </c>
      <c r="G223" s="209">
        <v>729</v>
      </c>
    </row>
    <row r="224" spans="2:9">
      <c r="B224" s="216">
        <v>3</v>
      </c>
      <c r="C224" s="217" t="s">
        <v>1012</v>
      </c>
      <c r="D224" s="209" t="s">
        <v>891</v>
      </c>
      <c r="E224" s="209">
        <v>522</v>
      </c>
      <c r="G224" s="209">
        <v>522</v>
      </c>
    </row>
    <row r="225" spans="2:9">
      <c r="B225" s="216">
        <v>4</v>
      </c>
      <c r="C225" s="217" t="s">
        <v>1013</v>
      </c>
      <c r="D225" s="209" t="s">
        <v>891</v>
      </c>
      <c r="E225" s="209">
        <v>472</v>
      </c>
      <c r="G225" s="209">
        <v>472</v>
      </c>
    </row>
    <row r="226" spans="2:9">
      <c r="B226" s="216">
        <v>5</v>
      </c>
      <c r="C226" s="217" t="s">
        <v>1014</v>
      </c>
      <c r="D226" s="209" t="s">
        <v>891</v>
      </c>
      <c r="E226" s="209">
        <v>550</v>
      </c>
      <c r="G226" s="209">
        <v>550</v>
      </c>
    </row>
    <row r="227" spans="2:9">
      <c r="B227" s="216">
        <v>6</v>
      </c>
      <c r="C227" s="217" t="s">
        <v>1014</v>
      </c>
      <c r="D227" s="209" t="s">
        <v>891</v>
      </c>
      <c r="E227" s="209">
        <v>600</v>
      </c>
      <c r="G227" s="209">
        <v>600</v>
      </c>
      <c r="H227" s="209">
        <f>SUM(H208:H226)</f>
        <v>0</v>
      </c>
      <c r="I227" s="218"/>
    </row>
    <row r="228" spans="2:9">
      <c r="B228" s="216">
        <v>7</v>
      </c>
      <c r="C228" s="217" t="s">
        <v>1014</v>
      </c>
      <c r="D228" s="209" t="s">
        <v>891</v>
      </c>
      <c r="E228" s="209">
        <v>400</v>
      </c>
      <c r="G228" s="209">
        <v>400</v>
      </c>
    </row>
    <row r="229" spans="2:9">
      <c r="B229" s="216">
        <v>8</v>
      </c>
      <c r="C229" s="217" t="s">
        <v>1015</v>
      </c>
      <c r="D229" s="209" t="s">
        <v>891</v>
      </c>
      <c r="E229" s="209">
        <v>3417.5</v>
      </c>
      <c r="G229" s="209">
        <v>3417.5</v>
      </c>
    </row>
    <row r="230" spans="2:9">
      <c r="B230" s="216">
        <v>9</v>
      </c>
      <c r="C230" s="217" t="s">
        <v>1016</v>
      </c>
      <c r="D230" s="209" t="s">
        <v>891</v>
      </c>
      <c r="E230" s="209">
        <v>9500</v>
      </c>
      <c r="G230" s="209">
        <v>9500</v>
      </c>
      <c r="I230" s="209" t="s">
        <v>1017</v>
      </c>
    </row>
    <row r="231" spans="2:9">
      <c r="B231" s="218"/>
      <c r="C231" s="217" t="s">
        <v>903</v>
      </c>
      <c r="E231" s="209">
        <f>SUM(E221:E230)</f>
        <v>17518.55</v>
      </c>
      <c r="F231" s="209">
        <f>SUM(F221:F230)</f>
        <v>0</v>
      </c>
      <c r="G231" s="209">
        <f>SUM(G221:G230)</f>
        <v>17518.55</v>
      </c>
      <c r="I231" s="209" t="s">
        <v>1160</v>
      </c>
    </row>
    <row r="232" spans="2:9">
      <c r="B232" s="218"/>
      <c r="C232" s="206" t="s">
        <v>791</v>
      </c>
      <c r="H232" s="209">
        <f>SUM(H229:H230)</f>
        <v>0</v>
      </c>
      <c r="I232" s="209" t="s">
        <v>1161</v>
      </c>
    </row>
    <row r="233" spans="2:9">
      <c r="B233" s="216">
        <v>1</v>
      </c>
      <c r="C233" s="217" t="s">
        <v>1162</v>
      </c>
      <c r="D233" s="209" t="s">
        <v>891</v>
      </c>
      <c r="E233" s="209">
        <v>2149</v>
      </c>
      <c r="F233" s="209">
        <v>2149</v>
      </c>
      <c r="I233" s="209" t="s">
        <v>1017</v>
      </c>
    </row>
    <row r="234" spans="2:9">
      <c r="B234" s="216">
        <v>2</v>
      </c>
      <c r="C234" s="217" t="s">
        <v>1163</v>
      </c>
      <c r="D234" s="209" t="s">
        <v>891</v>
      </c>
      <c r="E234" s="209">
        <v>1665</v>
      </c>
      <c r="F234" s="209">
        <v>1665</v>
      </c>
      <c r="I234" s="209" t="s">
        <v>969</v>
      </c>
    </row>
    <row r="235" spans="2:9">
      <c r="B235" s="216">
        <v>3</v>
      </c>
      <c r="C235" s="217" t="s">
        <v>1164</v>
      </c>
      <c r="D235" s="209" t="s">
        <v>891</v>
      </c>
      <c r="E235" s="209">
        <v>129</v>
      </c>
      <c r="F235" s="209">
        <v>129</v>
      </c>
      <c r="I235" s="209" t="s">
        <v>1017</v>
      </c>
    </row>
    <row r="236" spans="2:9">
      <c r="B236" s="216">
        <v>4</v>
      </c>
      <c r="C236" s="217" t="s">
        <v>1165</v>
      </c>
      <c r="D236" s="209" t="s">
        <v>891</v>
      </c>
      <c r="E236" s="209">
        <v>92</v>
      </c>
      <c r="F236" s="209">
        <v>92</v>
      </c>
      <c r="I236" s="209" t="s">
        <v>1166</v>
      </c>
    </row>
    <row r="237" spans="2:9">
      <c r="B237" s="218">
        <v>5</v>
      </c>
      <c r="C237" s="218" t="s">
        <v>1167</v>
      </c>
      <c r="D237" s="218" t="s">
        <v>891</v>
      </c>
      <c r="E237" s="209">
        <v>500</v>
      </c>
      <c r="F237" s="209">
        <v>500</v>
      </c>
      <c r="G237" s="218"/>
      <c r="H237" s="218"/>
    </row>
    <row r="238" spans="2:9">
      <c r="B238" s="218">
        <v>6</v>
      </c>
      <c r="C238" s="219" t="s">
        <v>1168</v>
      </c>
      <c r="D238" s="218" t="s">
        <v>891</v>
      </c>
      <c r="E238" s="209">
        <v>900</v>
      </c>
      <c r="F238" s="209">
        <v>900</v>
      </c>
      <c r="G238" s="218"/>
      <c r="H238" s="209">
        <f>11000/12.5</f>
        <v>880</v>
      </c>
    </row>
    <row r="239" spans="2:9">
      <c r="B239" s="218">
        <v>7</v>
      </c>
      <c r="C239" s="219" t="s">
        <v>1169</v>
      </c>
      <c r="D239" s="218" t="s">
        <v>891</v>
      </c>
      <c r="E239" s="209">
        <v>500</v>
      </c>
      <c r="F239" s="209">
        <v>500</v>
      </c>
      <c r="G239" s="218"/>
      <c r="I239" s="209" t="s">
        <v>1166</v>
      </c>
    </row>
    <row r="240" spans="2:9">
      <c r="B240" s="218">
        <v>8</v>
      </c>
      <c r="C240" s="219" t="s">
        <v>1170</v>
      </c>
      <c r="D240" s="218" t="s">
        <v>1171</v>
      </c>
      <c r="E240" s="209">
        <v>562</v>
      </c>
      <c r="F240" s="209">
        <v>562</v>
      </c>
      <c r="G240" s="218"/>
    </row>
    <row r="241" spans="2:9">
      <c r="B241" s="218">
        <v>9</v>
      </c>
      <c r="C241" s="218" t="s">
        <v>1036</v>
      </c>
      <c r="D241" s="218" t="s">
        <v>891</v>
      </c>
      <c r="E241" s="209">
        <v>250</v>
      </c>
      <c r="F241" s="209">
        <v>250</v>
      </c>
      <c r="G241" s="218"/>
    </row>
    <row r="242" spans="2:9">
      <c r="B242" s="216"/>
      <c r="C242" s="217"/>
      <c r="H242" s="209">
        <f>SUM(H241:H241)</f>
        <v>0</v>
      </c>
    </row>
    <row r="243" spans="2:9" s="218" customFormat="1">
      <c r="B243" s="216"/>
      <c r="C243" s="217" t="s">
        <v>903</v>
      </c>
      <c r="D243" s="209"/>
      <c r="E243" s="209">
        <f>SUM(E233:E242)</f>
        <v>6747</v>
      </c>
      <c r="F243" s="209">
        <f>SUM(F233:F242)</f>
        <v>6747</v>
      </c>
      <c r="G243" s="209">
        <f>SUM(G233:G236)</f>
        <v>0</v>
      </c>
      <c r="H243" s="209"/>
      <c r="I243" s="209"/>
    </row>
    <row r="244" spans="2:9">
      <c r="B244" s="216"/>
      <c r="C244" s="206" t="s">
        <v>800</v>
      </c>
    </row>
    <row r="245" spans="2:9">
      <c r="B245" s="216">
        <v>1</v>
      </c>
      <c r="C245" s="217" t="s">
        <v>1037</v>
      </c>
      <c r="D245" s="209" t="s">
        <v>891</v>
      </c>
      <c r="E245" s="209">
        <v>2100</v>
      </c>
      <c r="F245" s="209">
        <v>2100</v>
      </c>
    </row>
    <row r="246" spans="2:9">
      <c r="B246" s="216">
        <v>2</v>
      </c>
      <c r="C246" s="217" t="s">
        <v>1038</v>
      </c>
      <c r="D246" s="209" t="s">
        <v>891</v>
      </c>
      <c r="E246" s="209">
        <v>2470</v>
      </c>
      <c r="F246" s="209">
        <v>2470</v>
      </c>
    </row>
    <row r="247" spans="2:9">
      <c r="B247" s="216">
        <v>3</v>
      </c>
      <c r="C247" s="217" t="s">
        <v>1039</v>
      </c>
      <c r="D247" s="209" t="s">
        <v>891</v>
      </c>
      <c r="E247" s="209">
        <v>1000</v>
      </c>
      <c r="F247" s="209">
        <v>1000</v>
      </c>
    </row>
    <row r="248" spans="2:9">
      <c r="B248" s="216"/>
      <c r="C248" s="217" t="s">
        <v>903</v>
      </c>
      <c r="E248" s="209">
        <f>SUM(E245:E246)</f>
        <v>4570</v>
      </c>
      <c r="F248" s="209">
        <f>SUM(F245:F246)</f>
        <v>4570</v>
      </c>
      <c r="G248" s="209">
        <f>SUM(G246:G246)</f>
        <v>0</v>
      </c>
    </row>
    <row r="249" spans="2:9">
      <c r="B249" s="216"/>
      <c r="C249" s="206" t="s">
        <v>782</v>
      </c>
    </row>
    <row r="250" spans="2:9">
      <c r="B250" s="216">
        <v>1</v>
      </c>
      <c r="C250" s="217" t="s">
        <v>1040</v>
      </c>
      <c r="E250" s="209">
        <v>1872</v>
      </c>
      <c r="F250" s="209">
        <v>1872</v>
      </c>
    </row>
    <row r="251" spans="2:9">
      <c r="B251" s="216">
        <v>2</v>
      </c>
      <c r="C251" s="217" t="s">
        <v>1041</v>
      </c>
      <c r="E251" s="209">
        <v>392</v>
      </c>
      <c r="F251" s="209">
        <f t="shared" ref="F251:F259" si="4">E251</f>
        <v>392</v>
      </c>
    </row>
    <row r="252" spans="2:9">
      <c r="B252" s="216">
        <v>3</v>
      </c>
      <c r="C252" s="217" t="s">
        <v>1042</v>
      </c>
      <c r="E252" s="209">
        <v>720</v>
      </c>
      <c r="F252" s="209">
        <f t="shared" si="4"/>
        <v>720</v>
      </c>
    </row>
    <row r="253" spans="2:9">
      <c r="B253" s="216">
        <v>4</v>
      </c>
      <c r="C253" s="217" t="s">
        <v>1043</v>
      </c>
      <c r="E253" s="209">
        <v>550</v>
      </c>
      <c r="F253" s="209">
        <f t="shared" si="4"/>
        <v>550</v>
      </c>
      <c r="I253" s="218"/>
    </row>
    <row r="254" spans="2:9">
      <c r="B254" s="216">
        <v>5</v>
      </c>
      <c r="C254" s="217" t="s">
        <v>1044</v>
      </c>
      <c r="E254" s="209">
        <v>468</v>
      </c>
      <c r="F254" s="209">
        <f t="shared" si="4"/>
        <v>468</v>
      </c>
    </row>
    <row r="255" spans="2:9">
      <c r="B255" s="216">
        <v>6</v>
      </c>
      <c r="C255" s="217" t="s">
        <v>1045</v>
      </c>
      <c r="E255" s="209">
        <v>360</v>
      </c>
      <c r="F255" s="209">
        <f t="shared" si="4"/>
        <v>360</v>
      </c>
    </row>
    <row r="256" spans="2:9">
      <c r="B256" s="216">
        <v>7</v>
      </c>
      <c r="C256" s="217" t="s">
        <v>1046</v>
      </c>
      <c r="E256" s="209">
        <v>900</v>
      </c>
      <c r="F256" s="209">
        <f t="shared" si="4"/>
        <v>900</v>
      </c>
      <c r="H256" s="209">
        <f>SUM(H244:H255)</f>
        <v>0</v>
      </c>
    </row>
    <row r="257" spans="2:8">
      <c r="B257" s="216">
        <v>8</v>
      </c>
      <c r="C257" s="217" t="s">
        <v>1047</v>
      </c>
      <c r="E257" s="209">
        <v>3300</v>
      </c>
      <c r="F257" s="209">
        <f t="shared" si="4"/>
        <v>3300</v>
      </c>
    </row>
    <row r="258" spans="2:8">
      <c r="B258" s="216">
        <v>9</v>
      </c>
      <c r="C258" s="217" t="s">
        <v>1048</v>
      </c>
      <c r="E258" s="209">
        <v>768</v>
      </c>
      <c r="F258" s="209">
        <f t="shared" si="4"/>
        <v>768</v>
      </c>
    </row>
    <row r="259" spans="2:8">
      <c r="B259" s="216">
        <v>10</v>
      </c>
      <c r="C259" s="217" t="s">
        <v>1049</v>
      </c>
      <c r="E259" s="209">
        <v>313.5</v>
      </c>
      <c r="F259" s="209">
        <f t="shared" si="4"/>
        <v>313.5</v>
      </c>
    </row>
    <row r="260" spans="2:8">
      <c r="B260" s="216"/>
      <c r="C260" s="217"/>
    </row>
    <row r="261" spans="2:8">
      <c r="B261" s="216"/>
      <c r="C261" s="217" t="s">
        <v>903</v>
      </c>
      <c r="E261" s="209">
        <f>SUM(E250:E260)</f>
        <v>9643.5</v>
      </c>
      <c r="F261" s="209">
        <f>SUM(F250:F260)</f>
        <v>9643.5</v>
      </c>
      <c r="G261" s="209">
        <f>SUM(G250:G260)</f>
        <v>0</v>
      </c>
    </row>
    <row r="262" spans="2:8">
      <c r="B262" s="216"/>
      <c r="C262" s="217"/>
    </row>
    <row r="263" spans="2:8">
      <c r="B263" s="216"/>
      <c r="C263" s="208" t="s">
        <v>1050</v>
      </c>
      <c r="H263" s="209">
        <f>SUM(H259:H262)</f>
        <v>0</v>
      </c>
    </row>
    <row r="264" spans="2:8">
      <c r="B264" s="216">
        <v>1</v>
      </c>
      <c r="C264" s="209" t="s">
        <v>1051</v>
      </c>
      <c r="D264" s="209" t="s">
        <v>891</v>
      </c>
      <c r="E264" s="209">
        <v>400</v>
      </c>
      <c r="F264" s="209">
        <v>400</v>
      </c>
    </row>
    <row r="265" spans="2:8">
      <c r="B265" s="216">
        <v>2</v>
      </c>
      <c r="C265" s="209" t="s">
        <v>1052</v>
      </c>
      <c r="D265" s="209" t="s">
        <v>891</v>
      </c>
      <c r="E265" s="209">
        <v>400</v>
      </c>
      <c r="F265" s="209">
        <v>400</v>
      </c>
    </row>
    <row r="266" spans="2:8">
      <c r="B266" s="216">
        <v>3</v>
      </c>
      <c r="C266" s="209" t="s">
        <v>1053</v>
      </c>
      <c r="D266" s="209" t="s">
        <v>891</v>
      </c>
      <c r="E266" s="209">
        <v>585</v>
      </c>
      <c r="F266" s="209">
        <v>585</v>
      </c>
    </row>
    <row r="267" spans="2:8">
      <c r="B267" s="216">
        <v>4</v>
      </c>
      <c r="C267" s="209" t="s">
        <v>1054</v>
      </c>
      <c r="D267" s="209" t="s">
        <v>891</v>
      </c>
      <c r="E267" s="209">
        <v>178</v>
      </c>
      <c r="F267" s="209">
        <v>178</v>
      </c>
    </row>
    <row r="268" spans="2:8">
      <c r="B268" s="216"/>
      <c r="C268" s="217" t="s">
        <v>903</v>
      </c>
      <c r="E268" s="209">
        <f>SUM(E264:E267)</f>
        <v>1563</v>
      </c>
      <c r="F268" s="209">
        <f>SUM(F264:F267)</f>
        <v>1563</v>
      </c>
    </row>
    <row r="269" spans="2:8">
      <c r="B269" s="216"/>
    </row>
    <row r="270" spans="2:8">
      <c r="B270" s="216"/>
      <c r="C270" s="208" t="s">
        <v>1055</v>
      </c>
    </row>
    <row r="271" spans="2:8">
      <c r="B271" s="216">
        <v>1</v>
      </c>
      <c r="C271" s="209" t="s">
        <v>1056</v>
      </c>
      <c r="D271" s="209" t="s">
        <v>891</v>
      </c>
      <c r="E271" s="209">
        <v>358.75</v>
      </c>
      <c r="F271" s="209">
        <v>358.75</v>
      </c>
      <c r="H271" s="218"/>
    </row>
    <row r="272" spans="2:8">
      <c r="B272" s="216">
        <v>2</v>
      </c>
      <c r="C272" s="209" t="s">
        <v>1057</v>
      </c>
      <c r="D272" s="209" t="s">
        <v>891</v>
      </c>
      <c r="E272" s="209">
        <v>503.4</v>
      </c>
      <c r="F272" s="209">
        <v>503.4</v>
      </c>
    </row>
    <row r="273" spans="2:9">
      <c r="B273" s="216">
        <v>3</v>
      </c>
      <c r="C273" s="209" t="s">
        <v>1058</v>
      </c>
      <c r="D273" s="209" t="s">
        <v>891</v>
      </c>
      <c r="E273" s="209">
        <v>-1000</v>
      </c>
      <c r="F273" s="209">
        <v>-1000</v>
      </c>
    </row>
    <row r="274" spans="2:9">
      <c r="B274" s="216">
        <v>4</v>
      </c>
      <c r="C274" s="209" t="s">
        <v>1059</v>
      </c>
      <c r="D274" s="209" t="s">
        <v>891</v>
      </c>
      <c r="E274" s="209">
        <v>229.4</v>
      </c>
      <c r="F274" s="209">
        <v>229.4</v>
      </c>
      <c r="I274" s="218"/>
    </row>
    <row r="275" spans="2:9">
      <c r="B275" s="216">
        <v>5</v>
      </c>
      <c r="C275" s="209" t="s">
        <v>1060</v>
      </c>
      <c r="D275" s="209" t="s">
        <v>891</v>
      </c>
      <c r="E275" s="209">
        <v>109.1</v>
      </c>
      <c r="F275" s="209">
        <v>109.1</v>
      </c>
    </row>
    <row r="276" spans="2:9">
      <c r="B276" s="216">
        <v>6</v>
      </c>
      <c r="C276" s="209" t="s">
        <v>1061</v>
      </c>
      <c r="D276" s="209" t="s">
        <v>891</v>
      </c>
      <c r="E276" s="209">
        <v>158.65</v>
      </c>
      <c r="F276" s="209">
        <v>158.65</v>
      </c>
    </row>
    <row r="277" spans="2:9">
      <c r="B277" s="216">
        <v>7</v>
      </c>
      <c r="C277" s="209" t="s">
        <v>1062</v>
      </c>
      <c r="D277" s="209" t="s">
        <v>891</v>
      </c>
      <c r="E277" s="209">
        <v>500</v>
      </c>
      <c r="F277" s="209">
        <v>500</v>
      </c>
    </row>
    <row r="278" spans="2:9">
      <c r="B278" s="216">
        <v>8</v>
      </c>
      <c r="C278" s="209" t="s">
        <v>1063</v>
      </c>
      <c r="D278" s="209" t="s">
        <v>891</v>
      </c>
      <c r="E278" s="209">
        <v>376.5</v>
      </c>
      <c r="F278" s="209">
        <v>376.5</v>
      </c>
    </row>
    <row r="279" spans="2:9">
      <c r="B279" s="216">
        <v>9</v>
      </c>
      <c r="C279" s="209" t="s">
        <v>1064</v>
      </c>
      <c r="D279" s="209" t="s">
        <v>891</v>
      </c>
      <c r="E279" s="209">
        <v>593.65</v>
      </c>
      <c r="F279" s="209">
        <v>593.65</v>
      </c>
    </row>
    <row r="280" spans="2:9">
      <c r="B280" s="216"/>
      <c r="C280" s="217" t="s">
        <v>903</v>
      </c>
      <c r="E280" s="209">
        <f>SUM(E271:E279)</f>
        <v>1829.4499999999998</v>
      </c>
      <c r="F280" s="209">
        <f>SUM(F271:F279)</f>
        <v>1829.4499999999998</v>
      </c>
    </row>
    <row r="281" spans="2:9">
      <c r="B281" s="216"/>
      <c r="C281" s="218"/>
      <c r="D281" s="218"/>
      <c r="E281" s="218"/>
      <c r="F281" s="218"/>
      <c r="G281" s="218"/>
    </row>
    <row r="282" spans="2:9">
      <c r="B282" s="216"/>
      <c r="C282" s="208" t="s">
        <v>793</v>
      </c>
    </row>
    <row r="283" spans="2:9">
      <c r="B283" s="216">
        <v>1</v>
      </c>
      <c r="C283" s="209" t="s">
        <v>1065</v>
      </c>
      <c r="D283" s="209" t="s">
        <v>891</v>
      </c>
      <c r="E283" s="209">
        <v>901</v>
      </c>
      <c r="F283" s="209">
        <f t="shared" ref="F283:F301" si="5">E283</f>
        <v>901</v>
      </c>
    </row>
    <row r="284" spans="2:9">
      <c r="B284" s="218">
        <v>3</v>
      </c>
      <c r="C284" s="209" t="s">
        <v>1066</v>
      </c>
      <c r="D284" s="209" t="s">
        <v>891</v>
      </c>
      <c r="E284" s="209">
        <v>552</v>
      </c>
      <c r="F284" s="209">
        <f t="shared" si="5"/>
        <v>552</v>
      </c>
    </row>
    <row r="285" spans="2:9">
      <c r="B285" s="216">
        <v>2</v>
      </c>
      <c r="C285" s="209" t="s">
        <v>1067</v>
      </c>
      <c r="D285" s="209" t="s">
        <v>891</v>
      </c>
      <c r="E285" s="209">
        <v>6695</v>
      </c>
      <c r="F285" s="209">
        <f t="shared" si="5"/>
        <v>6695</v>
      </c>
      <c r="H285" s="209">
        <f>SUM(H275:H284)</f>
        <v>0</v>
      </c>
    </row>
    <row r="286" spans="2:9">
      <c r="B286" s="216">
        <v>4</v>
      </c>
      <c r="C286" s="209" t="s">
        <v>1083</v>
      </c>
      <c r="D286" s="209" t="s">
        <v>891</v>
      </c>
      <c r="E286" s="209">
        <v>2777</v>
      </c>
      <c r="F286" s="209">
        <f t="shared" si="5"/>
        <v>2777</v>
      </c>
    </row>
    <row r="287" spans="2:9">
      <c r="B287" s="216">
        <v>5</v>
      </c>
      <c r="C287" s="209" t="s">
        <v>1084</v>
      </c>
      <c r="D287" s="209" t="s">
        <v>891</v>
      </c>
      <c r="E287" s="209">
        <v>478</v>
      </c>
      <c r="F287" s="209">
        <f t="shared" si="5"/>
        <v>478</v>
      </c>
    </row>
    <row r="288" spans="2:9">
      <c r="B288" s="216">
        <v>6</v>
      </c>
      <c r="C288" s="209" t="s">
        <v>1085</v>
      </c>
      <c r="D288" s="209" t="s">
        <v>891</v>
      </c>
      <c r="E288" s="209">
        <v>184</v>
      </c>
      <c r="F288" s="209">
        <f t="shared" si="5"/>
        <v>184</v>
      </c>
    </row>
    <row r="289" spans="2:8">
      <c r="B289" s="216">
        <v>7</v>
      </c>
      <c r="C289" s="209" t="s">
        <v>1086</v>
      </c>
      <c r="D289" s="209" t="s">
        <v>891</v>
      </c>
      <c r="E289" s="209">
        <v>2000</v>
      </c>
      <c r="F289" s="209">
        <f t="shared" si="5"/>
        <v>2000</v>
      </c>
    </row>
    <row r="290" spans="2:8">
      <c r="B290" s="216">
        <v>8</v>
      </c>
      <c r="C290" s="209" t="s">
        <v>1087</v>
      </c>
      <c r="D290" s="209" t="s">
        <v>891</v>
      </c>
      <c r="E290" s="209">
        <v>256</v>
      </c>
      <c r="F290" s="209">
        <f t="shared" si="5"/>
        <v>256</v>
      </c>
      <c r="H290" s="218"/>
    </row>
    <row r="291" spans="2:8">
      <c r="B291" s="218"/>
      <c r="C291" s="218"/>
      <c r="D291" s="218"/>
      <c r="E291" s="218"/>
      <c r="F291" s="209">
        <f t="shared" si="5"/>
        <v>0</v>
      </c>
      <c r="G291" s="218"/>
    </row>
    <row r="292" spans="2:8">
      <c r="B292" s="216">
        <v>9</v>
      </c>
      <c r="C292" s="209" t="s">
        <v>1088</v>
      </c>
      <c r="D292" s="209" t="s">
        <v>891</v>
      </c>
      <c r="E292" s="209">
        <v>138</v>
      </c>
      <c r="F292" s="209">
        <f t="shared" si="5"/>
        <v>138</v>
      </c>
    </row>
    <row r="293" spans="2:8">
      <c r="B293" s="216"/>
      <c r="C293" s="209" t="s">
        <v>1089</v>
      </c>
      <c r="F293" s="209">
        <f t="shared" si="5"/>
        <v>0</v>
      </c>
    </row>
    <row r="294" spans="2:8">
      <c r="B294" s="216">
        <v>10</v>
      </c>
      <c r="C294" s="209" t="s">
        <v>1090</v>
      </c>
      <c r="D294" s="209" t="s">
        <v>891</v>
      </c>
      <c r="E294" s="209">
        <v>-562</v>
      </c>
      <c r="F294" s="209">
        <f t="shared" si="5"/>
        <v>-562</v>
      </c>
    </row>
    <row r="295" spans="2:8">
      <c r="B295" s="216">
        <v>11</v>
      </c>
      <c r="C295" s="209" t="s">
        <v>1091</v>
      </c>
      <c r="D295" s="209" t="s">
        <v>891</v>
      </c>
      <c r="E295" s="209">
        <v>1793</v>
      </c>
      <c r="F295" s="209">
        <f t="shared" si="5"/>
        <v>1793</v>
      </c>
    </row>
    <row r="296" spans="2:8">
      <c r="B296" s="216">
        <v>12</v>
      </c>
      <c r="C296" s="209" t="s">
        <v>1103</v>
      </c>
      <c r="E296" s="209">
        <v>292</v>
      </c>
      <c r="F296" s="209">
        <f t="shared" si="5"/>
        <v>292</v>
      </c>
    </row>
    <row r="297" spans="2:8">
      <c r="B297" s="216">
        <v>13</v>
      </c>
      <c r="C297" s="209" t="s">
        <v>1104</v>
      </c>
      <c r="E297" s="209">
        <v>-250</v>
      </c>
      <c r="F297" s="209">
        <f t="shared" si="5"/>
        <v>-250</v>
      </c>
    </row>
    <row r="298" spans="2:8">
      <c r="B298" s="216">
        <v>14</v>
      </c>
      <c r="C298" s="209" t="s">
        <v>1105</v>
      </c>
      <c r="E298" s="209">
        <v>-454</v>
      </c>
      <c r="F298" s="209">
        <f t="shared" si="5"/>
        <v>-454</v>
      </c>
    </row>
    <row r="299" spans="2:8">
      <c r="B299" s="216">
        <v>15</v>
      </c>
      <c r="C299" s="209" t="s">
        <v>1106</v>
      </c>
      <c r="E299" s="209">
        <v>-1000</v>
      </c>
      <c r="F299" s="209">
        <f t="shared" si="5"/>
        <v>-1000</v>
      </c>
    </row>
    <row r="300" spans="2:8">
      <c r="B300" s="216">
        <v>16</v>
      </c>
      <c r="C300" s="209" t="s">
        <v>1107</v>
      </c>
      <c r="E300" s="209">
        <v>-250</v>
      </c>
      <c r="F300" s="209">
        <f t="shared" si="5"/>
        <v>-250</v>
      </c>
    </row>
    <row r="301" spans="2:8">
      <c r="B301" s="216">
        <v>17</v>
      </c>
      <c r="C301" s="209" t="s">
        <v>1108</v>
      </c>
      <c r="E301" s="209">
        <v>212</v>
      </c>
      <c r="F301" s="209">
        <f t="shared" si="5"/>
        <v>212</v>
      </c>
    </row>
    <row r="302" spans="2:8">
      <c r="B302" s="216"/>
    </row>
    <row r="303" spans="2:8">
      <c r="B303" s="216"/>
      <c r="C303" s="217" t="s">
        <v>903</v>
      </c>
      <c r="E303" s="209">
        <f>SUM(E283:E302)</f>
        <v>13762</v>
      </c>
      <c r="F303" s="209">
        <f>SUM(F283:F302)</f>
        <v>13762</v>
      </c>
      <c r="G303" s="209">
        <f>SUM(G283:G295)</f>
        <v>0</v>
      </c>
    </row>
    <row r="304" spans="2:8">
      <c r="B304" s="216"/>
      <c r="C304" s="208" t="s">
        <v>1109</v>
      </c>
    </row>
    <row r="305" spans="2:8">
      <c r="B305" s="216"/>
      <c r="C305" s="208"/>
      <c r="H305" s="209">
        <f>SUM(H302:H304)</f>
        <v>0</v>
      </c>
    </row>
    <row r="306" spans="2:8">
      <c r="B306" s="216"/>
      <c r="C306" s="208" t="s">
        <v>1110</v>
      </c>
    </row>
    <row r="307" spans="2:8">
      <c r="B307" s="216"/>
      <c r="C307" s="209" t="s">
        <v>1111</v>
      </c>
      <c r="E307" s="209">
        <v>295</v>
      </c>
    </row>
    <row r="308" spans="2:8">
      <c r="B308" s="216"/>
      <c r="C308" s="209" t="s">
        <v>1112</v>
      </c>
      <c r="E308" s="209">
        <v>1535</v>
      </c>
    </row>
    <row r="309" spans="2:8">
      <c r="B309" s="216"/>
      <c r="C309" s="209" t="s">
        <v>1113</v>
      </c>
      <c r="E309" s="209">
        <v>1920</v>
      </c>
    </row>
    <row r="310" spans="2:8">
      <c r="B310" s="216"/>
      <c r="C310" s="217" t="s">
        <v>903</v>
      </c>
      <c r="E310" s="209">
        <f>SUM(E306:E309)</f>
        <v>3750</v>
      </c>
      <c r="F310" s="209">
        <f>SUM(F306:F309)</f>
        <v>0</v>
      </c>
      <c r="G310" s="209">
        <f>SUM(G306:G309)</f>
        <v>0</v>
      </c>
    </row>
    <row r="311" spans="2:8">
      <c r="B311" s="216"/>
      <c r="C311" s="208" t="s">
        <v>1114</v>
      </c>
    </row>
    <row r="312" spans="2:8">
      <c r="B312" s="216"/>
      <c r="C312" s="209" t="s">
        <v>1115</v>
      </c>
      <c r="E312" s="209">
        <v>1170</v>
      </c>
    </row>
    <row r="315" spans="2:8">
      <c r="B315" s="210"/>
      <c r="C315" s="208" t="s">
        <v>1116</v>
      </c>
    </row>
    <row r="316" spans="2:8">
      <c r="B316" s="218">
        <v>1</v>
      </c>
      <c r="C316" s="209" t="s">
        <v>1117</v>
      </c>
      <c r="D316" s="209" t="s">
        <v>891</v>
      </c>
      <c r="E316" s="209">
        <v>1035</v>
      </c>
      <c r="F316" s="209">
        <v>1035</v>
      </c>
    </row>
    <row r="318" spans="2:8">
      <c r="C318" s="217" t="s">
        <v>903</v>
      </c>
      <c r="E318" s="209">
        <f>SUM(E316:E317)</f>
        <v>1035</v>
      </c>
      <c r="F318" s="209">
        <f>SUM(F307:F317)</f>
        <v>1035</v>
      </c>
      <c r="G318" s="209">
        <f>SUM(G307:G317)</f>
        <v>0</v>
      </c>
    </row>
    <row r="320" spans="2:8">
      <c r="B320" s="210"/>
      <c r="C320" s="208" t="s">
        <v>1118</v>
      </c>
    </row>
    <row r="321" spans="2:8">
      <c r="B321" s="218">
        <v>1</v>
      </c>
      <c r="C321" s="209" t="s">
        <v>1119</v>
      </c>
      <c r="D321" s="209" t="s">
        <v>891</v>
      </c>
      <c r="E321" s="209">
        <v>700</v>
      </c>
      <c r="F321" s="209">
        <v>700</v>
      </c>
    </row>
    <row r="322" spans="2:8">
      <c r="B322" s="218">
        <v>2</v>
      </c>
      <c r="C322" s="209" t="s">
        <v>1120</v>
      </c>
      <c r="D322" s="209" t="s">
        <v>891</v>
      </c>
      <c r="E322" s="209">
        <v>800</v>
      </c>
      <c r="F322" s="209">
        <v>800</v>
      </c>
    </row>
    <row r="323" spans="2:8">
      <c r="B323" s="218">
        <v>3</v>
      </c>
      <c r="C323" s="209" t="s">
        <v>1121</v>
      </c>
      <c r="D323" s="209" t="s">
        <v>891</v>
      </c>
      <c r="E323" s="209">
        <v>400</v>
      </c>
      <c r="F323" s="209">
        <v>400</v>
      </c>
    </row>
    <row r="324" spans="2:8">
      <c r="B324" s="218">
        <v>4</v>
      </c>
      <c r="C324" s="209" t="s">
        <v>1122</v>
      </c>
      <c r="D324" s="209" t="s">
        <v>891</v>
      </c>
      <c r="E324" s="209">
        <v>1000</v>
      </c>
      <c r="F324" s="209">
        <v>1000</v>
      </c>
    </row>
    <row r="325" spans="2:8">
      <c r="B325" s="218">
        <v>5</v>
      </c>
      <c r="C325" s="209" t="s">
        <v>1123</v>
      </c>
      <c r="D325" s="209" t="s">
        <v>891</v>
      </c>
      <c r="E325" s="209">
        <v>700</v>
      </c>
      <c r="F325" s="209">
        <v>700</v>
      </c>
    </row>
    <row r="326" spans="2:8">
      <c r="B326" s="218">
        <v>6</v>
      </c>
      <c r="C326" s="209" t="s">
        <v>1124</v>
      </c>
      <c r="D326" s="209" t="s">
        <v>891</v>
      </c>
      <c r="E326" s="209">
        <v>936</v>
      </c>
      <c r="F326" s="209">
        <v>936</v>
      </c>
      <c r="H326" s="218"/>
    </row>
    <row r="327" spans="2:8">
      <c r="B327" s="218">
        <v>7</v>
      </c>
      <c r="C327" s="218" t="s">
        <v>1125</v>
      </c>
      <c r="D327" s="218" t="s">
        <v>891</v>
      </c>
      <c r="E327" s="209">
        <v>1200</v>
      </c>
      <c r="F327" s="209">
        <v>1200</v>
      </c>
      <c r="G327" s="218"/>
    </row>
    <row r="328" spans="2:8">
      <c r="B328" s="218">
        <v>8</v>
      </c>
      <c r="C328" s="217" t="s">
        <v>1126</v>
      </c>
      <c r="D328" s="209" t="s">
        <v>891</v>
      </c>
      <c r="E328" s="209">
        <v>160</v>
      </c>
      <c r="F328" s="209">
        <v>160</v>
      </c>
    </row>
    <row r="329" spans="2:8">
      <c r="B329" s="218">
        <v>9</v>
      </c>
      <c r="C329" s="217" t="s">
        <v>1127</v>
      </c>
      <c r="D329" s="209" t="s">
        <v>891</v>
      </c>
      <c r="E329" s="209">
        <v>-90</v>
      </c>
      <c r="F329" s="209">
        <v>-90</v>
      </c>
    </row>
    <row r="330" spans="2:8">
      <c r="B330" s="218"/>
      <c r="C330" s="217" t="s">
        <v>903</v>
      </c>
      <c r="E330" s="209">
        <f>SUM(E321:E329)</f>
        <v>5806</v>
      </c>
      <c r="F330" s="209">
        <f>SUM(F321:F329)</f>
        <v>5806</v>
      </c>
    </row>
    <row r="332" spans="2:8">
      <c r="B332" s="210"/>
      <c r="C332" s="208" t="s">
        <v>817</v>
      </c>
    </row>
    <row r="333" spans="2:8">
      <c r="B333" s="218">
        <v>1</v>
      </c>
      <c r="C333" s="209" t="s">
        <v>1128</v>
      </c>
      <c r="D333" s="209" t="s">
        <v>891</v>
      </c>
      <c r="E333" s="209">
        <v>524</v>
      </c>
      <c r="F333" s="209">
        <v>524</v>
      </c>
    </row>
    <row r="334" spans="2:8">
      <c r="B334" s="218">
        <v>2</v>
      </c>
      <c r="C334" s="209" t="s">
        <v>1129</v>
      </c>
      <c r="D334" s="209" t="s">
        <v>891</v>
      </c>
      <c r="E334" s="209">
        <v>597</v>
      </c>
      <c r="F334" s="209">
        <v>597</v>
      </c>
    </row>
    <row r="335" spans="2:8">
      <c r="B335" s="218">
        <v>3</v>
      </c>
      <c r="C335" s="209" t="s">
        <v>1130</v>
      </c>
      <c r="D335" s="209" t="s">
        <v>891</v>
      </c>
      <c r="E335" s="209">
        <v>106.25</v>
      </c>
      <c r="F335" s="209">
        <v>106.25</v>
      </c>
      <c r="H335" s="218"/>
    </row>
    <row r="336" spans="2:8">
      <c r="B336" s="218">
        <v>4</v>
      </c>
      <c r="C336" s="209" t="s">
        <v>1131</v>
      </c>
      <c r="D336" s="209" t="s">
        <v>891</v>
      </c>
      <c r="E336" s="209">
        <v>1031</v>
      </c>
      <c r="F336" s="209">
        <v>1031</v>
      </c>
    </row>
    <row r="337" spans="2:8">
      <c r="B337" s="218">
        <v>5</v>
      </c>
      <c r="C337" s="209" t="s">
        <v>1132</v>
      </c>
      <c r="D337" s="209" t="s">
        <v>891</v>
      </c>
      <c r="E337" s="209">
        <v>1037.5</v>
      </c>
      <c r="F337" s="209">
        <v>1037.5</v>
      </c>
    </row>
    <row r="338" spans="2:8">
      <c r="B338" s="218">
        <v>6</v>
      </c>
      <c r="C338" s="218" t="s">
        <v>1133</v>
      </c>
      <c r="D338" s="218" t="s">
        <v>891</v>
      </c>
      <c r="E338" s="209">
        <v>90</v>
      </c>
      <c r="F338" s="209">
        <v>90</v>
      </c>
      <c r="G338" s="218"/>
    </row>
    <row r="339" spans="2:8">
      <c r="C339" s="217" t="s">
        <v>903</v>
      </c>
      <c r="E339" s="209">
        <f>SUM(E333:E338)</f>
        <v>3385.75</v>
      </c>
      <c r="F339" s="209">
        <f>SUM(F333:F338)</f>
        <v>3385.75</v>
      </c>
      <c r="G339" s="209">
        <f>SUM(G318:G334)</f>
        <v>0</v>
      </c>
    </row>
    <row r="341" spans="2:8">
      <c r="B341" s="210"/>
      <c r="C341" s="208" t="s">
        <v>986</v>
      </c>
    </row>
    <row r="342" spans="2:8">
      <c r="B342" s="218">
        <v>1</v>
      </c>
      <c r="C342" s="209" t="s">
        <v>1134</v>
      </c>
      <c r="D342" s="209" t="s">
        <v>891</v>
      </c>
      <c r="E342" s="209">
        <v>1709</v>
      </c>
      <c r="F342" s="209">
        <v>1709</v>
      </c>
    </row>
    <row r="343" spans="2:8">
      <c r="B343" s="218">
        <v>2</v>
      </c>
      <c r="C343" s="209" t="s">
        <v>1135</v>
      </c>
      <c r="D343" s="209" t="s">
        <v>891</v>
      </c>
      <c r="E343" s="209">
        <v>94</v>
      </c>
      <c r="F343" s="209">
        <v>94</v>
      </c>
    </row>
    <row r="344" spans="2:8">
      <c r="B344" s="218">
        <v>3</v>
      </c>
      <c r="C344" s="209" t="s">
        <v>1136</v>
      </c>
      <c r="D344" s="209" t="s">
        <v>891</v>
      </c>
      <c r="E344" s="209">
        <v>1400</v>
      </c>
      <c r="F344" s="209">
        <v>1400</v>
      </c>
    </row>
    <row r="345" spans="2:8">
      <c r="B345" s="218"/>
    </row>
    <row r="346" spans="2:8">
      <c r="B346" s="218"/>
      <c r="C346" s="217" t="s">
        <v>903</v>
      </c>
      <c r="E346" s="209">
        <f>SUM(E342:E345)</f>
        <v>3203</v>
      </c>
      <c r="F346" s="209">
        <f>SUM(F342:F345)</f>
        <v>3203</v>
      </c>
      <c r="G346" s="209">
        <f>SUM(G327:G343)</f>
        <v>0</v>
      </c>
      <c r="H346" s="218"/>
    </row>
    <row r="347" spans="2:8">
      <c r="B347" s="218"/>
    </row>
    <row r="348" spans="2:8">
      <c r="B348" s="210"/>
      <c r="C348" s="208" t="s">
        <v>1137</v>
      </c>
    </row>
    <row r="349" spans="2:8">
      <c r="B349" s="218">
        <v>1</v>
      </c>
      <c r="C349" s="209" t="s">
        <v>1138</v>
      </c>
      <c r="D349" s="209" t="s">
        <v>891</v>
      </c>
      <c r="E349" s="209">
        <v>250</v>
      </c>
      <c r="F349" s="209">
        <v>250</v>
      </c>
    </row>
    <row r="350" spans="2:8">
      <c r="B350" s="218">
        <v>2</v>
      </c>
      <c r="C350" s="209" t="s">
        <v>1139</v>
      </c>
      <c r="D350" s="209" t="s">
        <v>891</v>
      </c>
      <c r="E350" s="209">
        <v>5550</v>
      </c>
      <c r="F350" s="209">
        <v>5550</v>
      </c>
    </row>
    <row r="351" spans="2:8">
      <c r="B351" s="218"/>
      <c r="C351" s="217" t="s">
        <v>903</v>
      </c>
      <c r="E351" s="209">
        <f>SUM(E349:E350)</f>
        <v>5800</v>
      </c>
      <c r="F351" s="209">
        <f>SUM(F349:F350)</f>
        <v>5800</v>
      </c>
      <c r="G351" s="209">
        <f>SUM(G332:G350)</f>
        <v>0</v>
      </c>
      <c r="H351" s="218"/>
    </row>
    <row r="353" spans="2:8">
      <c r="C353" s="208" t="s">
        <v>907</v>
      </c>
    </row>
    <row r="354" spans="2:8">
      <c r="C354" s="209" t="s">
        <v>1140</v>
      </c>
      <c r="E354" s="209">
        <v>125</v>
      </c>
      <c r="F354" s="209">
        <v>125</v>
      </c>
    </row>
    <row r="356" spans="2:8">
      <c r="B356" s="210"/>
      <c r="C356" s="208" t="s">
        <v>1141</v>
      </c>
    </row>
    <row r="357" spans="2:8">
      <c r="B357" s="218">
        <v>1</v>
      </c>
      <c r="C357" s="209" t="s">
        <v>1142</v>
      </c>
      <c r="D357" s="209" t="s">
        <v>891</v>
      </c>
      <c r="E357" s="209">
        <v>300</v>
      </c>
      <c r="F357" s="209">
        <v>300</v>
      </c>
    </row>
    <row r="358" spans="2:8">
      <c r="B358" s="218">
        <v>2</v>
      </c>
      <c r="C358" s="209" t="s">
        <v>1143</v>
      </c>
      <c r="D358" s="209" t="s">
        <v>891</v>
      </c>
      <c r="E358" s="209">
        <v>4907</v>
      </c>
      <c r="F358" s="209">
        <v>4907</v>
      </c>
    </row>
    <row r="359" spans="2:8">
      <c r="B359" s="218">
        <v>3</v>
      </c>
      <c r="C359" s="209" t="s">
        <v>1144</v>
      </c>
      <c r="D359" s="209" t="s">
        <v>891</v>
      </c>
      <c r="E359" s="209">
        <v>903.31</v>
      </c>
      <c r="F359" s="209">
        <v>903.31</v>
      </c>
      <c r="H359" s="218"/>
    </row>
    <row r="360" spans="2:8">
      <c r="B360" s="218">
        <v>4</v>
      </c>
      <c r="C360" s="209" t="s">
        <v>1145</v>
      </c>
      <c r="D360" s="209" t="s">
        <v>891</v>
      </c>
      <c r="E360" s="209">
        <v>150</v>
      </c>
      <c r="F360" s="209">
        <v>150</v>
      </c>
    </row>
    <row r="361" spans="2:8">
      <c r="B361" s="218"/>
      <c r="C361" s="217" t="s">
        <v>903</v>
      </c>
      <c r="E361" s="209">
        <f>SUM(E357:E360)</f>
        <v>6260.3099999999995</v>
      </c>
      <c r="F361" s="209">
        <f>SUM(F357:F360)</f>
        <v>6260.3099999999995</v>
      </c>
      <c r="G361" s="209">
        <f>SUM(G339:G358)</f>
        <v>0</v>
      </c>
    </row>
    <row r="364" spans="2:8">
      <c r="B364" s="210"/>
      <c r="C364" s="208" t="s">
        <v>1146</v>
      </c>
    </row>
    <row r="365" spans="2:8">
      <c r="B365" s="218">
        <v>1</v>
      </c>
      <c r="E365" s="209">
        <v>-784</v>
      </c>
    </row>
    <row r="366" spans="2:8">
      <c r="B366" s="218">
        <v>2</v>
      </c>
      <c r="E366" s="209">
        <v>-380</v>
      </c>
    </row>
    <row r="367" spans="2:8">
      <c r="B367" s="218">
        <v>3</v>
      </c>
      <c r="E367" s="209">
        <v>-125</v>
      </c>
    </row>
    <row r="368" spans="2:8">
      <c r="B368" s="218">
        <v>4</v>
      </c>
      <c r="E368" s="209">
        <v>450</v>
      </c>
    </row>
    <row r="369" spans="2:6">
      <c r="B369" s="218">
        <v>5</v>
      </c>
      <c r="E369" s="209">
        <v>-3500</v>
      </c>
    </row>
    <row r="370" spans="2:6">
      <c r="B370" s="218">
        <v>6</v>
      </c>
      <c r="E370" s="209">
        <v>-125.6</v>
      </c>
    </row>
    <row r="371" spans="2:6">
      <c r="B371" s="218">
        <v>7</v>
      </c>
      <c r="C371" s="218"/>
      <c r="D371" s="218"/>
    </row>
    <row r="372" spans="2:6">
      <c r="B372" s="218">
        <v>8</v>
      </c>
      <c r="C372" s="217"/>
    </row>
    <row r="373" spans="2:6">
      <c r="B373" s="218">
        <v>9</v>
      </c>
      <c r="C373" s="217"/>
    </row>
    <row r="374" spans="2:6">
      <c r="B374" s="218"/>
      <c r="C374" s="217" t="s">
        <v>903</v>
      </c>
      <c r="E374" s="209">
        <f>SUM(E365:E373)</f>
        <v>-4464.6000000000004</v>
      </c>
      <c r="F374" s="209">
        <f>SUM(F365:F373)</f>
        <v>0</v>
      </c>
    </row>
  </sheetData>
  <phoneticPr fontId="11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/>
  <dimension ref="A1:D33"/>
  <sheetViews>
    <sheetView workbookViewId="0">
      <pane xSplit="1" ySplit="2" topLeftCell="B33" activePane="bottomRight" state="frozenSplit"/>
      <selection pane="topRight" activeCell="B1" sqref="B1"/>
      <selection pane="bottomLeft" activeCell="A2" sqref="A2"/>
      <selection pane="bottomRight" activeCell="D28" sqref="D28"/>
    </sheetView>
  </sheetViews>
  <sheetFormatPr baseColWidth="10" defaultRowHeight="16" x14ac:dyDescent="0"/>
  <cols>
    <col min="1" max="1" width="15.875" customWidth="1"/>
  </cols>
  <sheetData>
    <row r="1" spans="1:4">
      <c r="B1" s="198" t="s">
        <v>711</v>
      </c>
    </row>
    <row r="2" spans="1:4" s="199" customFormat="1">
      <c r="B2" s="90" t="s">
        <v>710</v>
      </c>
      <c r="C2" s="90" t="s">
        <v>712</v>
      </c>
      <c r="D2" s="199">
        <v>37114</v>
      </c>
    </row>
    <row r="3" spans="1:4">
      <c r="A3" t="s">
        <v>856</v>
      </c>
    </row>
    <row r="4" spans="1:4">
      <c r="A4" t="s">
        <v>857</v>
      </c>
    </row>
    <row r="7" spans="1:4">
      <c r="A7" s="42" t="s">
        <v>161</v>
      </c>
    </row>
    <row r="8" spans="1:4">
      <c r="A8" s="197" t="s">
        <v>698</v>
      </c>
      <c r="D8">
        <v>500</v>
      </c>
    </row>
    <row r="9" spans="1:4">
      <c r="A9" s="197" t="s">
        <v>699</v>
      </c>
      <c r="D9">
        <v>82</v>
      </c>
    </row>
    <row r="10" spans="1:4">
      <c r="A10" s="197" t="s">
        <v>700</v>
      </c>
      <c r="D10">
        <v>290</v>
      </c>
    </row>
    <row r="11" spans="1:4">
      <c r="A11" s="197" t="s">
        <v>701</v>
      </c>
      <c r="D11">
        <v>0</v>
      </c>
    </row>
    <row r="12" spans="1:4">
      <c r="A12" s="197" t="s">
        <v>702</v>
      </c>
      <c r="D12">
        <v>50</v>
      </c>
    </row>
    <row r="13" spans="1:4">
      <c r="A13" s="197" t="s">
        <v>703</v>
      </c>
    </row>
    <row r="14" spans="1:4">
      <c r="A14" s="197" t="s">
        <v>704</v>
      </c>
    </row>
    <row r="15" spans="1:4" ht="32">
      <c r="A15" s="200" t="s">
        <v>705</v>
      </c>
      <c r="D15">
        <v>860</v>
      </c>
    </row>
    <row r="16" spans="1:4">
      <c r="A16" s="197" t="s">
        <v>706</v>
      </c>
      <c r="D16">
        <v>7.5</v>
      </c>
    </row>
    <row r="17" spans="1:4">
      <c r="A17" s="197" t="s">
        <v>707</v>
      </c>
    </row>
    <row r="18" spans="1:4">
      <c r="A18" s="197" t="s">
        <v>708</v>
      </c>
    </row>
    <row r="19" spans="1:4">
      <c r="A19" s="197" t="s">
        <v>709</v>
      </c>
    </row>
    <row r="22" spans="1:4">
      <c r="A22" s="42" t="s">
        <v>858</v>
      </c>
    </row>
    <row r="23" spans="1:4">
      <c r="A23" s="197" t="s">
        <v>707</v>
      </c>
      <c r="D23">
        <v>400</v>
      </c>
    </row>
    <row r="26" spans="1:4">
      <c r="A26" s="42" t="s">
        <v>859</v>
      </c>
    </row>
    <row r="27" spans="1:4">
      <c r="A27" s="197" t="s">
        <v>707</v>
      </c>
      <c r="D27">
        <v>400</v>
      </c>
    </row>
    <row r="30" spans="1:4">
      <c r="A30" s="42" t="s">
        <v>696</v>
      </c>
    </row>
    <row r="33" spans="1:1">
      <c r="A33" s="42" t="s">
        <v>697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 enableFormatConditionsCalculation="0"/>
  <dimension ref="A1:J40"/>
  <sheetViews>
    <sheetView workbookViewId="0">
      <selection sqref="A1:J24"/>
    </sheetView>
  </sheetViews>
  <sheetFormatPr baseColWidth="10" defaultRowHeight="16" x14ac:dyDescent="0"/>
  <cols>
    <col min="1" max="1" width="24.875" style="48" customWidth="1"/>
    <col min="2" max="2" width="11.25" style="48" customWidth="1"/>
    <col min="3" max="3" width="10.375" style="48" customWidth="1"/>
    <col min="4" max="5" width="13.75" style="48" customWidth="1"/>
    <col min="6" max="10" width="8.125" style="48" customWidth="1"/>
    <col min="11" max="16384" width="10.625" style="48"/>
  </cols>
  <sheetData>
    <row r="1" spans="1:10">
      <c r="I1" s="189" t="s">
        <v>109</v>
      </c>
      <c r="J1" s="190"/>
    </row>
    <row r="2" spans="1:10" ht="17" thickBot="1">
      <c r="A2" s="191" t="s">
        <v>110</v>
      </c>
      <c r="B2" s="191" t="s">
        <v>111</v>
      </c>
      <c r="C2" s="191" t="s">
        <v>112</v>
      </c>
      <c r="D2" s="191" t="s">
        <v>155</v>
      </c>
      <c r="E2" s="191" t="s">
        <v>156</v>
      </c>
      <c r="F2" s="191" t="s">
        <v>157</v>
      </c>
      <c r="G2" s="191" t="s">
        <v>158</v>
      </c>
      <c r="H2" s="191" t="s">
        <v>158</v>
      </c>
      <c r="I2" s="192" t="s">
        <v>159</v>
      </c>
      <c r="J2" s="193" t="s">
        <v>160</v>
      </c>
    </row>
    <row r="3" spans="1:10">
      <c r="A3" s="182" t="s">
        <v>161</v>
      </c>
      <c r="B3" s="182" t="s">
        <v>162</v>
      </c>
      <c r="C3" s="182"/>
      <c r="D3" s="182"/>
      <c r="E3" s="182"/>
      <c r="F3" s="182">
        <v>52</v>
      </c>
      <c r="G3" s="182">
        <v>7</v>
      </c>
      <c r="H3" s="182">
        <v>19</v>
      </c>
      <c r="I3" s="194">
        <f>2*F3+3.1414*(G3+H3)</f>
        <v>185.6764</v>
      </c>
      <c r="J3" s="182"/>
    </row>
    <row r="4" spans="1:10">
      <c r="A4" s="182" t="s">
        <v>163</v>
      </c>
      <c r="B4" s="182" t="s">
        <v>162</v>
      </c>
      <c r="C4" s="182"/>
      <c r="D4" s="182"/>
      <c r="E4" s="182"/>
      <c r="F4" s="182"/>
      <c r="G4" s="182"/>
      <c r="H4" s="182"/>
      <c r="I4" s="182"/>
      <c r="J4" s="182"/>
    </row>
    <row r="5" spans="1:10">
      <c r="A5" s="182" t="s">
        <v>164</v>
      </c>
      <c r="B5" s="182" t="s">
        <v>162</v>
      </c>
      <c r="C5" s="182"/>
      <c r="D5" s="182" t="s">
        <v>165</v>
      </c>
      <c r="E5" s="182"/>
      <c r="F5" s="182"/>
      <c r="G5" s="182"/>
      <c r="H5" s="182"/>
      <c r="I5" s="182"/>
      <c r="J5" s="182">
        <v>106</v>
      </c>
    </row>
    <row r="6" spans="1:10" ht="32">
      <c r="A6" s="182" t="s">
        <v>166</v>
      </c>
      <c r="B6" s="182" t="s">
        <v>162</v>
      </c>
      <c r="C6" s="182"/>
      <c r="D6" s="48" t="s">
        <v>905</v>
      </c>
      <c r="E6" s="182"/>
      <c r="F6" s="182"/>
      <c r="G6" s="182"/>
      <c r="H6" s="182"/>
      <c r="I6" s="182"/>
      <c r="J6" s="182">
        <v>41</v>
      </c>
    </row>
    <row r="7" spans="1:10">
      <c r="A7" s="182" t="s">
        <v>167</v>
      </c>
      <c r="B7" s="182"/>
      <c r="C7" s="182"/>
      <c r="D7" s="182" t="s">
        <v>168</v>
      </c>
      <c r="E7" s="182"/>
      <c r="F7" s="182"/>
      <c r="G7" s="182"/>
      <c r="H7" s="182"/>
      <c r="I7" s="182"/>
      <c r="J7" s="182">
        <v>99</v>
      </c>
    </row>
    <row r="8" spans="1:10">
      <c r="A8" s="182" t="s">
        <v>167</v>
      </c>
      <c r="B8" s="182"/>
      <c r="C8" s="182"/>
      <c r="D8" s="182" t="s">
        <v>169</v>
      </c>
      <c r="E8" s="182"/>
      <c r="F8" s="182"/>
      <c r="G8" s="182"/>
      <c r="H8" s="182"/>
      <c r="I8" s="182"/>
      <c r="J8" s="182">
        <v>50</v>
      </c>
    </row>
    <row r="9" spans="1:10">
      <c r="A9" s="182" t="s">
        <v>167</v>
      </c>
      <c r="B9" s="182"/>
      <c r="C9" s="182"/>
      <c r="D9" s="182" t="s">
        <v>170</v>
      </c>
      <c r="E9" s="182"/>
      <c r="F9" s="182"/>
      <c r="G9" s="182"/>
      <c r="H9" s="182"/>
      <c r="I9" s="182"/>
      <c r="J9" s="182">
        <v>40</v>
      </c>
    </row>
    <row r="10" spans="1:10">
      <c r="A10" s="182" t="s">
        <v>167</v>
      </c>
      <c r="B10" s="182"/>
      <c r="C10" s="182"/>
      <c r="D10" s="182" t="s">
        <v>171</v>
      </c>
      <c r="E10" s="182"/>
      <c r="F10" s="182"/>
      <c r="G10" s="182"/>
      <c r="H10" s="182"/>
      <c r="I10" s="182"/>
      <c r="J10" s="182">
        <v>30</v>
      </c>
    </row>
    <row r="11" spans="1:10">
      <c r="A11" s="182" t="s">
        <v>167</v>
      </c>
      <c r="B11" s="182"/>
      <c r="C11" s="182"/>
      <c r="D11" s="182" t="s">
        <v>172</v>
      </c>
      <c r="E11" s="182"/>
      <c r="F11" s="182"/>
      <c r="G11" s="182"/>
      <c r="H11" s="182"/>
      <c r="I11" s="182"/>
      <c r="J11" s="182">
        <v>25</v>
      </c>
    </row>
    <row r="12" spans="1:10">
      <c r="A12" s="182" t="s">
        <v>167</v>
      </c>
      <c r="B12" s="182"/>
      <c r="C12" s="182"/>
      <c r="D12" s="182" t="s">
        <v>173</v>
      </c>
      <c r="E12" s="182"/>
      <c r="F12" s="182"/>
      <c r="G12" s="182"/>
      <c r="H12" s="182"/>
      <c r="I12" s="182"/>
      <c r="J12" s="182">
        <v>48</v>
      </c>
    </row>
    <row r="13" spans="1:10">
      <c r="A13" s="182" t="s">
        <v>167</v>
      </c>
      <c r="B13" s="182"/>
      <c r="C13" s="182"/>
      <c r="D13" s="182" t="s">
        <v>174</v>
      </c>
      <c r="E13" s="182"/>
      <c r="F13" s="182"/>
      <c r="G13" s="182"/>
      <c r="H13" s="182"/>
      <c r="I13" s="182"/>
      <c r="J13" s="182">
        <v>48</v>
      </c>
    </row>
    <row r="14" spans="1:10">
      <c r="A14" s="182" t="s">
        <v>175</v>
      </c>
      <c r="B14" s="182"/>
      <c r="C14" s="182"/>
      <c r="D14" s="182"/>
      <c r="E14" s="182"/>
      <c r="F14" s="182"/>
      <c r="G14" s="182"/>
      <c r="H14" s="182"/>
      <c r="I14" s="182"/>
      <c r="J14" s="182"/>
    </row>
    <row r="15" spans="1:10">
      <c r="A15" s="182" t="s">
        <v>176</v>
      </c>
      <c r="B15" s="182"/>
      <c r="C15" s="182"/>
      <c r="D15" s="182"/>
      <c r="E15" s="182"/>
      <c r="F15" s="182"/>
      <c r="G15" s="182"/>
      <c r="H15" s="182"/>
      <c r="I15" s="182"/>
      <c r="J15" s="182"/>
    </row>
    <row r="16" spans="1:10">
      <c r="A16" s="182" t="s">
        <v>177</v>
      </c>
      <c r="B16" s="182"/>
      <c r="C16" s="182"/>
      <c r="D16" s="182"/>
      <c r="E16" s="182"/>
      <c r="F16" s="182"/>
      <c r="G16" s="182"/>
      <c r="H16" s="182"/>
      <c r="I16" s="182"/>
      <c r="J16" s="182"/>
    </row>
    <row r="17" spans="1:10">
      <c r="A17" s="182" t="s">
        <v>178</v>
      </c>
      <c r="B17" s="182"/>
      <c r="C17" s="182"/>
      <c r="D17" s="195"/>
      <c r="E17" s="195"/>
      <c r="F17" s="182"/>
      <c r="G17" s="182"/>
      <c r="H17" s="182"/>
      <c r="I17" s="182">
        <v>40</v>
      </c>
      <c r="J17" s="182"/>
    </row>
    <row r="18" spans="1:10">
      <c r="A18" s="182" t="s">
        <v>179</v>
      </c>
      <c r="B18" s="182"/>
      <c r="C18" s="182"/>
      <c r="D18" s="182"/>
      <c r="E18" s="182"/>
      <c r="F18" s="182"/>
      <c r="G18" s="182"/>
      <c r="H18" s="182"/>
      <c r="I18" s="182"/>
      <c r="J18" s="182"/>
    </row>
    <row r="19" spans="1:10" ht="32">
      <c r="A19" s="182" t="s">
        <v>48</v>
      </c>
      <c r="B19" s="182"/>
      <c r="C19" s="182"/>
      <c r="D19" s="182"/>
      <c r="E19" s="182"/>
      <c r="F19" s="182"/>
      <c r="G19" s="182"/>
      <c r="H19" s="182"/>
      <c r="I19" s="182"/>
      <c r="J19" s="182"/>
    </row>
    <row r="20" spans="1:10" ht="48">
      <c r="A20" s="196" t="s">
        <v>49</v>
      </c>
      <c r="B20" s="182"/>
      <c r="C20" s="182"/>
      <c r="D20" s="182" t="s">
        <v>50</v>
      </c>
      <c r="E20" s="182" t="s">
        <v>51</v>
      </c>
      <c r="F20" s="182"/>
      <c r="G20" s="182"/>
      <c r="H20" s="182"/>
      <c r="I20" s="182"/>
      <c r="J20" s="182"/>
    </row>
    <row r="21" spans="1:10">
      <c r="A21" s="182" t="s">
        <v>52</v>
      </c>
      <c r="B21" s="182"/>
      <c r="C21" s="182"/>
      <c r="D21" s="182"/>
      <c r="E21" s="182"/>
      <c r="F21" s="182"/>
      <c r="G21" s="182"/>
      <c r="H21" s="182"/>
      <c r="I21" s="182"/>
      <c r="J21" s="182"/>
    </row>
    <row r="22" spans="1:10">
      <c r="A22" s="182" t="s">
        <v>53</v>
      </c>
      <c r="B22" s="182"/>
      <c r="C22" s="182"/>
      <c r="D22" s="182"/>
      <c r="E22" s="182"/>
      <c r="F22" s="182"/>
      <c r="G22" s="182"/>
      <c r="H22" s="182"/>
      <c r="I22" s="182"/>
      <c r="J22" s="182"/>
    </row>
    <row r="23" spans="1:10">
      <c r="A23" s="182" t="s">
        <v>54</v>
      </c>
      <c r="B23" s="182"/>
      <c r="C23" s="182"/>
      <c r="D23" s="182"/>
      <c r="E23" s="182"/>
      <c r="F23" s="182"/>
      <c r="G23" s="182"/>
      <c r="H23" s="182"/>
      <c r="I23" s="182"/>
      <c r="J23" s="182"/>
    </row>
    <row r="24" spans="1:10">
      <c r="A24" s="182" t="s">
        <v>96</v>
      </c>
      <c r="B24" s="182"/>
      <c r="C24" s="182"/>
      <c r="D24" s="182"/>
      <c r="E24" s="182"/>
      <c r="F24" s="182"/>
      <c r="G24" s="182"/>
      <c r="H24" s="182"/>
      <c r="I24" s="182"/>
      <c r="J24" s="182"/>
    </row>
    <row r="25" spans="1:10">
      <c r="A25" s="182"/>
      <c r="B25" s="182"/>
      <c r="C25" s="182"/>
      <c r="D25" s="182"/>
      <c r="E25" s="182"/>
      <c r="F25" s="182"/>
      <c r="G25" s="182"/>
      <c r="H25" s="182"/>
      <c r="I25" s="182"/>
      <c r="J25" s="182"/>
    </row>
    <row r="26" spans="1:10">
      <c r="A26" s="182"/>
      <c r="B26" s="182"/>
      <c r="C26" s="182"/>
      <c r="D26" s="182"/>
      <c r="E26" s="182"/>
      <c r="F26" s="182"/>
      <c r="G26" s="182"/>
      <c r="H26" s="182"/>
      <c r="I26" s="182"/>
      <c r="J26" s="182"/>
    </row>
    <row r="27" spans="1:10">
      <c r="A27" s="182"/>
      <c r="B27" s="182"/>
      <c r="C27" s="182"/>
      <c r="D27" s="182"/>
      <c r="E27" s="182"/>
      <c r="F27" s="182"/>
      <c r="G27" s="182"/>
      <c r="H27" s="182"/>
      <c r="I27" s="182"/>
      <c r="J27" s="182"/>
    </row>
    <row r="28" spans="1:10">
      <c r="A28" s="182"/>
      <c r="B28" s="182"/>
      <c r="C28" s="182"/>
      <c r="D28" s="182"/>
      <c r="E28" s="182"/>
      <c r="F28" s="182"/>
      <c r="G28" s="182"/>
      <c r="H28" s="182"/>
      <c r="I28" s="182"/>
      <c r="J28" s="182"/>
    </row>
    <row r="29" spans="1:10">
      <c r="A29" s="182"/>
      <c r="B29" s="182"/>
      <c r="C29" s="182"/>
      <c r="D29" s="182"/>
      <c r="E29" s="182"/>
      <c r="F29" s="182"/>
      <c r="G29" s="182"/>
      <c r="H29" s="182"/>
      <c r="I29" s="182"/>
      <c r="J29" s="182"/>
    </row>
    <row r="30" spans="1:10">
      <c r="A30" s="182"/>
      <c r="B30" s="182"/>
      <c r="C30" s="182"/>
      <c r="D30" s="182"/>
      <c r="E30" s="182"/>
      <c r="F30" s="182"/>
      <c r="G30" s="182"/>
      <c r="H30" s="182"/>
      <c r="I30" s="182"/>
      <c r="J30" s="182"/>
    </row>
    <row r="31" spans="1:10">
      <c r="A31" s="182"/>
      <c r="B31" s="182"/>
      <c r="C31" s="182"/>
      <c r="D31" s="182"/>
      <c r="E31" s="182"/>
      <c r="F31" s="182"/>
      <c r="G31" s="182"/>
      <c r="H31" s="182"/>
      <c r="I31" s="182"/>
      <c r="J31" s="182"/>
    </row>
    <row r="32" spans="1:10">
      <c r="A32" s="182"/>
      <c r="B32" s="182"/>
      <c r="C32" s="182"/>
      <c r="D32" s="182"/>
      <c r="E32" s="182"/>
      <c r="F32" s="182"/>
      <c r="G32" s="182"/>
      <c r="H32" s="182"/>
      <c r="I32" s="182"/>
      <c r="J32" s="182"/>
    </row>
    <row r="33" spans="1:10">
      <c r="A33" s="182"/>
      <c r="B33" s="182"/>
      <c r="C33" s="182"/>
      <c r="D33" s="182"/>
      <c r="E33" s="182"/>
      <c r="F33" s="182"/>
      <c r="G33" s="182"/>
      <c r="H33" s="182"/>
      <c r="I33" s="182"/>
      <c r="J33" s="182"/>
    </row>
    <row r="34" spans="1:10">
      <c r="A34" s="182"/>
      <c r="B34" s="182"/>
      <c r="C34" s="182"/>
      <c r="D34" s="182"/>
      <c r="E34" s="182"/>
      <c r="F34" s="182"/>
      <c r="G34" s="182"/>
      <c r="H34" s="182"/>
      <c r="I34" s="182"/>
      <c r="J34" s="182"/>
    </row>
    <row r="35" spans="1:10">
      <c r="A35" s="182"/>
      <c r="B35" s="182"/>
      <c r="C35" s="182"/>
      <c r="D35" s="182"/>
      <c r="E35" s="182"/>
      <c r="F35" s="182"/>
      <c r="G35" s="182"/>
      <c r="H35" s="182"/>
      <c r="I35" s="182"/>
      <c r="J35" s="182"/>
    </row>
    <row r="36" spans="1:10">
      <c r="A36" s="182"/>
      <c r="B36" s="182"/>
      <c r="C36" s="182"/>
      <c r="D36" s="182"/>
      <c r="E36" s="182"/>
      <c r="F36" s="182"/>
      <c r="G36" s="182"/>
      <c r="H36" s="182"/>
      <c r="I36" s="182"/>
      <c r="J36" s="182"/>
    </row>
    <row r="37" spans="1:10">
      <c r="A37" s="182"/>
      <c r="B37" s="182"/>
      <c r="C37" s="182"/>
      <c r="D37" s="182"/>
      <c r="E37" s="182"/>
      <c r="F37" s="182"/>
      <c r="G37" s="182"/>
      <c r="H37" s="182"/>
      <c r="I37" s="182"/>
      <c r="J37" s="182"/>
    </row>
    <row r="38" spans="1:10">
      <c r="A38" s="182"/>
      <c r="B38" s="182"/>
      <c r="C38" s="182"/>
      <c r="D38" s="182"/>
      <c r="E38" s="182"/>
      <c r="F38" s="182"/>
      <c r="G38" s="182"/>
      <c r="H38" s="182"/>
      <c r="I38" s="182"/>
      <c r="J38" s="182"/>
    </row>
    <row r="39" spans="1:10">
      <c r="A39" s="182"/>
      <c r="B39" s="182"/>
      <c r="C39" s="182"/>
      <c r="D39" s="182"/>
      <c r="E39" s="182"/>
      <c r="F39" s="182"/>
      <c r="G39" s="182"/>
      <c r="H39" s="182"/>
      <c r="I39" s="182"/>
      <c r="J39" s="182"/>
    </row>
    <row r="40" spans="1:10">
      <c r="A40" s="182"/>
      <c r="B40" s="182"/>
      <c r="C40" s="182"/>
      <c r="D40" s="182"/>
      <c r="E40" s="182"/>
      <c r="F40" s="182"/>
      <c r="G40" s="182"/>
      <c r="H40" s="182"/>
      <c r="I40" s="182"/>
      <c r="J40" s="182"/>
    </row>
  </sheetData>
  <phoneticPr fontId="11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/>
  <dimension ref="A1:L24"/>
  <sheetViews>
    <sheetView tabSelected="1" workbookViewId="0">
      <pane ySplit="1" topLeftCell="A2" activePane="bottomLeft" state="frozenSplit"/>
      <selection pane="bottomLeft" activeCell="D28" sqref="D28"/>
    </sheetView>
  </sheetViews>
  <sheetFormatPr baseColWidth="10" defaultRowHeight="16" x14ac:dyDescent="0"/>
  <cols>
    <col min="1" max="2" width="8.125" customWidth="1"/>
    <col min="3" max="3" width="12.5" bestFit="1" customWidth="1"/>
    <col min="4" max="4" width="11.375" customWidth="1"/>
    <col min="5" max="5" width="8.125" customWidth="1"/>
    <col min="6" max="8" width="8.125" style="3" customWidth="1"/>
    <col min="9" max="9" width="8.125" customWidth="1"/>
    <col min="10" max="10" width="8.125" style="3" customWidth="1"/>
    <col min="11" max="13" width="8.125" customWidth="1"/>
  </cols>
  <sheetData>
    <row r="1" spans="1:12" s="188" customFormat="1" ht="17" thickBot="1">
      <c r="A1" s="185"/>
      <c r="B1" s="186" t="s">
        <v>70</v>
      </c>
      <c r="C1" s="186" t="s">
        <v>71</v>
      </c>
      <c r="D1" s="186" t="s">
        <v>72</v>
      </c>
      <c r="E1" s="186" t="s">
        <v>73</v>
      </c>
      <c r="F1" s="187" t="s">
        <v>74</v>
      </c>
      <c r="G1" s="187" t="s">
        <v>75</v>
      </c>
      <c r="H1" s="187" t="s">
        <v>76</v>
      </c>
      <c r="I1" s="186" t="s">
        <v>77</v>
      </c>
      <c r="J1" s="187" t="s">
        <v>78</v>
      </c>
      <c r="K1" s="188" t="s">
        <v>79</v>
      </c>
      <c r="L1" s="188" t="s">
        <v>80</v>
      </c>
    </row>
    <row r="2" spans="1:12">
      <c r="A2" s="176" t="s">
        <v>81</v>
      </c>
      <c r="B2" s="177">
        <v>33400</v>
      </c>
      <c r="C2" s="176" t="s">
        <v>82</v>
      </c>
      <c r="D2" s="183" t="s">
        <v>83</v>
      </c>
      <c r="E2" s="176">
        <v>15</v>
      </c>
      <c r="F2" s="18" t="s">
        <v>84</v>
      </c>
      <c r="G2" s="178">
        <v>3</v>
      </c>
      <c r="H2" s="178">
        <v>19</v>
      </c>
      <c r="I2" s="176"/>
      <c r="J2" s="178" t="s">
        <v>85</v>
      </c>
      <c r="K2" s="157">
        <v>33395</v>
      </c>
    </row>
    <row r="3" spans="1:12">
      <c r="A3" s="176" t="s">
        <v>86</v>
      </c>
      <c r="B3" s="177">
        <v>33400</v>
      </c>
      <c r="C3" s="176" t="s">
        <v>87</v>
      </c>
      <c r="D3" s="183" t="s">
        <v>83</v>
      </c>
      <c r="E3" s="176">
        <v>20</v>
      </c>
      <c r="F3" s="18" t="s">
        <v>88</v>
      </c>
      <c r="G3" s="178">
        <v>3</v>
      </c>
      <c r="H3" s="178">
        <v>25</v>
      </c>
      <c r="I3" s="176">
        <v>1770</v>
      </c>
      <c r="J3" s="178" t="s">
        <v>85</v>
      </c>
      <c r="K3" s="157" t="s">
        <v>8</v>
      </c>
    </row>
    <row r="4" spans="1:12">
      <c r="A4" s="176" t="s">
        <v>9</v>
      </c>
      <c r="B4" s="177">
        <v>33400</v>
      </c>
      <c r="C4" s="176" t="s">
        <v>10</v>
      </c>
      <c r="D4" s="183" t="s">
        <v>83</v>
      </c>
      <c r="E4" s="176">
        <v>25</v>
      </c>
      <c r="F4" s="18" t="s">
        <v>11</v>
      </c>
      <c r="G4" s="178">
        <v>3</v>
      </c>
      <c r="H4" s="178">
        <v>30</v>
      </c>
      <c r="I4" s="176">
        <v>1770</v>
      </c>
      <c r="J4" s="178" t="s">
        <v>85</v>
      </c>
      <c r="K4" s="157">
        <v>33400</v>
      </c>
    </row>
    <row r="5" spans="1:12">
      <c r="A5" s="176" t="s">
        <v>12</v>
      </c>
      <c r="B5" s="177">
        <v>33400</v>
      </c>
      <c r="C5" s="176" t="s">
        <v>13</v>
      </c>
      <c r="D5" s="183" t="s">
        <v>83</v>
      </c>
      <c r="E5" s="176">
        <v>3</v>
      </c>
      <c r="F5" s="18" t="s">
        <v>14</v>
      </c>
      <c r="G5" s="178">
        <v>3</v>
      </c>
      <c r="H5" s="178" t="s">
        <v>15</v>
      </c>
      <c r="I5" s="176">
        <v>1725</v>
      </c>
      <c r="J5" s="178" t="s">
        <v>16</v>
      </c>
    </row>
    <row r="6" spans="1:12">
      <c r="A6" s="176" t="s">
        <v>17</v>
      </c>
      <c r="B6" s="177">
        <v>33400</v>
      </c>
      <c r="C6" s="176" t="s">
        <v>18</v>
      </c>
      <c r="D6" s="183" t="s">
        <v>83</v>
      </c>
      <c r="E6" s="176">
        <v>7.5</v>
      </c>
      <c r="F6" s="178" t="s">
        <v>19</v>
      </c>
      <c r="G6" s="178">
        <v>3</v>
      </c>
      <c r="H6" s="178" t="s">
        <v>20</v>
      </c>
      <c r="I6" s="176">
        <v>1745</v>
      </c>
      <c r="J6" s="178" t="s">
        <v>21</v>
      </c>
    </row>
    <row r="7" spans="1:12">
      <c r="A7" s="176" t="s">
        <v>22</v>
      </c>
      <c r="B7" s="177">
        <v>33400</v>
      </c>
      <c r="C7" s="176" t="s">
        <v>18</v>
      </c>
      <c r="D7" s="183" t="s">
        <v>83</v>
      </c>
      <c r="E7" s="176">
        <v>7.5</v>
      </c>
      <c r="F7" s="178" t="s">
        <v>19</v>
      </c>
      <c r="G7" s="178">
        <v>3</v>
      </c>
      <c r="H7" s="178" t="s">
        <v>20</v>
      </c>
      <c r="I7" s="176">
        <v>1745</v>
      </c>
      <c r="J7" s="178" t="s">
        <v>85</v>
      </c>
    </row>
    <row r="8" spans="1:12">
      <c r="A8" s="176" t="s">
        <v>23</v>
      </c>
      <c r="B8" s="177">
        <v>33400</v>
      </c>
      <c r="C8" s="176" t="s">
        <v>24</v>
      </c>
      <c r="D8" s="183" t="s">
        <v>83</v>
      </c>
      <c r="E8" s="176">
        <v>5</v>
      </c>
      <c r="F8" s="178" t="s">
        <v>25</v>
      </c>
      <c r="G8" s="178">
        <v>3</v>
      </c>
      <c r="H8" s="178" t="s">
        <v>26</v>
      </c>
      <c r="I8" s="176">
        <v>1715</v>
      </c>
      <c r="J8" s="178" t="s">
        <v>85</v>
      </c>
    </row>
    <row r="9" spans="1:12">
      <c r="A9" s="176" t="s">
        <v>27</v>
      </c>
      <c r="B9" s="177">
        <v>33400</v>
      </c>
      <c r="C9" s="176" t="s">
        <v>24</v>
      </c>
      <c r="D9" s="183" t="s">
        <v>83</v>
      </c>
      <c r="E9" s="176">
        <v>15</v>
      </c>
      <c r="F9" s="178" t="s">
        <v>84</v>
      </c>
      <c r="G9" s="178">
        <v>3</v>
      </c>
      <c r="H9" s="178" t="s">
        <v>28</v>
      </c>
      <c r="I9" s="176">
        <v>1745</v>
      </c>
      <c r="J9" s="178" t="s">
        <v>21</v>
      </c>
    </row>
    <row r="10" spans="1:12">
      <c r="A10" s="176" t="s">
        <v>29</v>
      </c>
      <c r="B10" s="177">
        <v>33400</v>
      </c>
      <c r="C10" s="176" t="s">
        <v>24</v>
      </c>
      <c r="D10" s="183" t="s">
        <v>83</v>
      </c>
      <c r="E10" s="176">
        <v>3</v>
      </c>
      <c r="F10" s="178" t="s">
        <v>30</v>
      </c>
      <c r="G10" s="178">
        <v>3</v>
      </c>
      <c r="H10" s="178" t="s">
        <v>31</v>
      </c>
      <c r="I10" s="176">
        <v>1740</v>
      </c>
      <c r="J10" s="178" t="s">
        <v>85</v>
      </c>
    </row>
    <row r="11" spans="1:12">
      <c r="A11" s="176" t="s">
        <v>32</v>
      </c>
      <c r="B11" s="177">
        <v>33400</v>
      </c>
      <c r="C11" s="176" t="s">
        <v>33</v>
      </c>
      <c r="D11" s="183" t="s">
        <v>83</v>
      </c>
      <c r="E11" s="176">
        <v>3</v>
      </c>
      <c r="F11" s="178" t="s">
        <v>30</v>
      </c>
      <c r="G11" s="178">
        <v>3</v>
      </c>
      <c r="H11" s="178" t="s">
        <v>34</v>
      </c>
      <c r="I11" s="176">
        <v>1740</v>
      </c>
      <c r="J11" s="178" t="s">
        <v>85</v>
      </c>
    </row>
    <row r="12" spans="1:12">
      <c r="A12" s="176" t="s">
        <v>35</v>
      </c>
      <c r="B12" s="177">
        <v>33400</v>
      </c>
      <c r="C12" s="176" t="s">
        <v>24</v>
      </c>
      <c r="D12" s="183" t="s">
        <v>83</v>
      </c>
      <c r="E12" s="176">
        <v>5</v>
      </c>
      <c r="F12" s="178" t="s">
        <v>25</v>
      </c>
      <c r="G12" s="178">
        <v>3</v>
      </c>
      <c r="H12" s="178" t="s">
        <v>220</v>
      </c>
      <c r="I12" s="176">
        <v>1715</v>
      </c>
      <c r="J12" s="178" t="s">
        <v>85</v>
      </c>
    </row>
    <row r="13" spans="1:12">
      <c r="A13" s="176" t="s">
        <v>221</v>
      </c>
      <c r="B13" s="176"/>
      <c r="C13" s="176" t="s">
        <v>24</v>
      </c>
      <c r="D13" s="183" t="s">
        <v>83</v>
      </c>
      <c r="E13" s="176">
        <v>1</v>
      </c>
      <c r="F13" s="178"/>
      <c r="G13" s="178">
        <v>3</v>
      </c>
      <c r="H13" s="178" t="s">
        <v>222</v>
      </c>
      <c r="I13" s="176">
        <v>1725</v>
      </c>
      <c r="J13" s="178" t="s">
        <v>85</v>
      </c>
    </row>
    <row r="14" spans="1:12">
      <c r="A14" s="176" t="s">
        <v>223</v>
      </c>
      <c r="B14" s="176"/>
      <c r="C14" s="176" t="s">
        <v>33</v>
      </c>
      <c r="D14" s="183" t="s">
        <v>83</v>
      </c>
      <c r="E14" s="176">
        <v>2</v>
      </c>
      <c r="F14" s="178" t="s">
        <v>224</v>
      </c>
      <c r="G14" s="178">
        <v>3</v>
      </c>
      <c r="H14" s="178" t="s">
        <v>225</v>
      </c>
      <c r="I14" s="176">
        <v>1725</v>
      </c>
      <c r="J14" s="178" t="s">
        <v>85</v>
      </c>
    </row>
    <row r="15" spans="1:12">
      <c r="A15" s="176" t="s">
        <v>226</v>
      </c>
      <c r="B15" s="176"/>
      <c r="C15" s="176" t="s">
        <v>24</v>
      </c>
      <c r="D15" s="183" t="s">
        <v>83</v>
      </c>
      <c r="E15" s="176">
        <v>2</v>
      </c>
      <c r="F15" s="178" t="s">
        <v>227</v>
      </c>
      <c r="G15" s="178">
        <v>3</v>
      </c>
      <c r="H15" s="178" t="s">
        <v>228</v>
      </c>
      <c r="I15" s="176">
        <v>1725</v>
      </c>
      <c r="J15" s="178" t="s">
        <v>85</v>
      </c>
    </row>
    <row r="16" spans="1:12">
      <c r="A16" s="176" t="s">
        <v>229</v>
      </c>
      <c r="B16" s="176"/>
      <c r="C16" s="176" t="s">
        <v>24</v>
      </c>
      <c r="D16" s="183" t="s">
        <v>83</v>
      </c>
      <c r="E16" s="176">
        <v>2</v>
      </c>
      <c r="F16" s="178" t="s">
        <v>227</v>
      </c>
      <c r="G16" s="178">
        <v>3</v>
      </c>
      <c r="H16" s="178" t="s">
        <v>228</v>
      </c>
      <c r="I16" s="176">
        <v>1725</v>
      </c>
      <c r="J16" s="178" t="s">
        <v>85</v>
      </c>
    </row>
    <row r="17" spans="1:12">
      <c r="A17" s="176" t="s">
        <v>230</v>
      </c>
      <c r="B17" s="176"/>
      <c r="C17" s="176" t="s">
        <v>231</v>
      </c>
      <c r="D17" s="183" t="s">
        <v>83</v>
      </c>
      <c r="E17" s="176">
        <v>10</v>
      </c>
      <c r="F17" s="178" t="s">
        <v>232</v>
      </c>
      <c r="G17" s="178">
        <v>3</v>
      </c>
      <c r="H17" s="178" t="s">
        <v>233</v>
      </c>
      <c r="I17" s="176">
        <v>1740</v>
      </c>
      <c r="J17" s="178" t="s">
        <v>234</v>
      </c>
      <c r="L17">
        <v>1.1499999999999999</v>
      </c>
    </row>
    <row r="18" spans="1:12">
      <c r="A18" s="176" t="s">
        <v>235</v>
      </c>
      <c r="B18" s="176"/>
      <c r="C18" s="176" t="s">
        <v>236</v>
      </c>
      <c r="D18" s="183" t="s">
        <v>83</v>
      </c>
      <c r="E18" s="176"/>
      <c r="F18" s="178"/>
      <c r="G18" s="178"/>
      <c r="H18" s="178"/>
      <c r="I18" s="176"/>
      <c r="J18" s="178" t="s">
        <v>234</v>
      </c>
    </row>
    <row r="19" spans="1:12">
      <c r="A19" s="179" t="s">
        <v>237</v>
      </c>
      <c r="B19" s="176"/>
      <c r="C19" s="176" t="s">
        <v>238</v>
      </c>
      <c r="D19" s="183"/>
      <c r="E19" s="176"/>
      <c r="F19" s="178"/>
      <c r="G19" s="178"/>
      <c r="H19" s="178"/>
      <c r="I19" s="176"/>
      <c r="J19" s="178" t="s">
        <v>234</v>
      </c>
    </row>
    <row r="20" spans="1:12">
      <c r="A20" s="176" t="s">
        <v>239</v>
      </c>
      <c r="B20" s="176"/>
      <c r="C20" s="176" t="s">
        <v>240</v>
      </c>
      <c r="D20" s="183" t="s">
        <v>241</v>
      </c>
      <c r="E20" s="176" t="s">
        <v>242</v>
      </c>
      <c r="F20" s="178" t="s">
        <v>243</v>
      </c>
      <c r="G20" s="178">
        <v>3</v>
      </c>
      <c r="H20" s="178" t="s">
        <v>104</v>
      </c>
      <c r="I20" s="176">
        <v>1725</v>
      </c>
      <c r="J20" s="178" t="s">
        <v>234</v>
      </c>
      <c r="L20">
        <v>4</v>
      </c>
    </row>
    <row r="21" spans="1:12" ht="17" thickBot="1">
      <c r="A21" s="180" t="s">
        <v>105</v>
      </c>
      <c r="B21" s="180"/>
      <c r="C21" s="180" t="s">
        <v>240</v>
      </c>
      <c r="D21" s="184"/>
      <c r="E21" s="180"/>
      <c r="F21" s="181"/>
      <c r="G21" s="181"/>
      <c r="H21" s="181"/>
      <c r="I21" s="180"/>
      <c r="J21" s="181" t="s">
        <v>106</v>
      </c>
    </row>
    <row r="23" spans="1:12">
      <c r="A23" t="s">
        <v>107</v>
      </c>
    </row>
    <row r="24" spans="1:12">
      <c r="A24" t="s">
        <v>108</v>
      </c>
    </row>
  </sheetData>
  <phoneticPr fontId="11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/>
  <dimension ref="A1:G21"/>
  <sheetViews>
    <sheetView workbookViewId="0">
      <selection activeCell="B24" sqref="B24"/>
    </sheetView>
  </sheetViews>
  <sheetFormatPr baseColWidth="10" defaultRowHeight="16" x14ac:dyDescent="0"/>
  <cols>
    <col min="1" max="1" width="8.25" bestFit="1" customWidth="1"/>
    <col min="2" max="2" width="46.25" customWidth="1"/>
    <col min="3" max="3" width="9.125" bestFit="1" customWidth="1"/>
    <col min="4" max="4" width="10.125" bestFit="1" customWidth="1"/>
    <col min="5" max="5" width="10.875" bestFit="1" customWidth="1"/>
    <col min="6" max="6" width="11.25" bestFit="1" customWidth="1"/>
  </cols>
  <sheetData>
    <row r="1" spans="1:7" s="51" customFormat="1" ht="36">
      <c r="A1" s="49" t="s">
        <v>350</v>
      </c>
      <c r="B1" s="50" t="s">
        <v>351</v>
      </c>
      <c r="C1" s="50" t="s">
        <v>352</v>
      </c>
      <c r="D1" s="50" t="s">
        <v>353</v>
      </c>
      <c r="E1" s="50" t="s">
        <v>354</v>
      </c>
      <c r="F1" s="50" t="s">
        <v>355</v>
      </c>
      <c r="G1" s="54" t="s">
        <v>402</v>
      </c>
    </row>
    <row r="2" spans="1:7" ht="18">
      <c r="A2" s="52" t="s">
        <v>421</v>
      </c>
      <c r="B2" s="53" t="s">
        <v>583</v>
      </c>
    </row>
    <row r="3" spans="1:7" ht="18">
      <c r="A3" s="52" t="s">
        <v>421</v>
      </c>
      <c r="B3" s="53" t="s">
        <v>92</v>
      </c>
    </row>
    <row r="4" spans="1:7" ht="18">
      <c r="A4" s="52" t="s">
        <v>421</v>
      </c>
      <c r="B4" s="53" t="s">
        <v>93</v>
      </c>
    </row>
    <row r="5" spans="1:7" ht="18">
      <c r="A5" s="51" t="s">
        <v>250</v>
      </c>
      <c r="B5" s="51" t="s">
        <v>249</v>
      </c>
    </row>
    <row r="6" spans="1:7" ht="18">
      <c r="A6" s="51" t="s">
        <v>250</v>
      </c>
      <c r="B6" s="51" t="s">
        <v>251</v>
      </c>
    </row>
    <row r="7" spans="1:7" ht="18">
      <c r="A7" s="51"/>
      <c r="B7" s="51" t="s">
        <v>581</v>
      </c>
    </row>
    <row r="8" spans="1:7" ht="18">
      <c r="A8" s="51"/>
      <c r="B8" s="51" t="s">
        <v>582</v>
      </c>
    </row>
    <row r="9" spans="1:7" ht="18">
      <c r="A9" s="51"/>
    </row>
    <row r="10" spans="1:7" ht="18">
      <c r="A10" s="51"/>
    </row>
    <row r="11" spans="1:7" ht="18">
      <c r="A11" s="51"/>
      <c r="B11" s="51"/>
    </row>
    <row r="12" spans="1:7" ht="18">
      <c r="A12" s="51"/>
      <c r="B12" s="51"/>
    </row>
    <row r="13" spans="1:7" ht="18">
      <c r="A13" s="51"/>
      <c r="B13" s="51"/>
    </row>
    <row r="14" spans="1:7" ht="18">
      <c r="A14" s="51"/>
      <c r="B14" s="51"/>
    </row>
    <row r="15" spans="1:7" ht="18">
      <c r="A15" s="51"/>
      <c r="B15" s="51"/>
    </row>
    <row r="16" spans="1:7" ht="18">
      <c r="A16" s="51"/>
      <c r="B16" s="51"/>
    </row>
    <row r="17" spans="1:2" ht="18">
      <c r="A17" s="51"/>
      <c r="B17" s="51"/>
    </row>
    <row r="18" spans="1:2" ht="18">
      <c r="A18" s="51"/>
      <c r="B18" s="51"/>
    </row>
    <row r="19" spans="1:2" ht="18">
      <c r="A19" s="51"/>
      <c r="B19" s="51"/>
    </row>
    <row r="20" spans="1:2" ht="18">
      <c r="A20" s="51"/>
      <c r="B20" s="51"/>
    </row>
    <row r="21" spans="1:2" ht="18">
      <c r="A21" s="51"/>
      <c r="B21" s="51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/>
  <dimension ref="A1:K42"/>
  <sheetViews>
    <sheetView workbookViewId="0">
      <pane xSplit="2" ySplit="1" topLeftCell="C13" activePane="bottomRight" state="frozenSplit"/>
      <selection pane="topRight" activeCell="B1" sqref="B1"/>
      <selection pane="bottomLeft"/>
      <selection pane="bottomRight" activeCell="B39" sqref="B39"/>
    </sheetView>
  </sheetViews>
  <sheetFormatPr baseColWidth="10" defaultRowHeight="18" x14ac:dyDescent="0"/>
  <cols>
    <col min="1" max="1" width="6.5" style="51" customWidth="1"/>
    <col min="2" max="2" width="45.875" style="51" customWidth="1"/>
    <col min="3" max="3" width="15" style="58" customWidth="1"/>
    <col min="4" max="7" width="14.375" style="58" customWidth="1"/>
    <col min="8" max="11" width="10.625" style="58"/>
    <col min="12" max="16384" width="10.625" style="51"/>
  </cols>
  <sheetData>
    <row r="1" spans="1:8">
      <c r="A1" s="49" t="s">
        <v>350</v>
      </c>
      <c r="B1" s="50" t="s">
        <v>351</v>
      </c>
      <c r="C1" s="57">
        <v>2004</v>
      </c>
      <c r="D1" s="57">
        <v>2003</v>
      </c>
      <c r="E1" s="57">
        <v>2002</v>
      </c>
      <c r="F1" s="57">
        <v>2001</v>
      </c>
      <c r="G1" s="57" t="s">
        <v>461</v>
      </c>
      <c r="H1" s="59" t="s">
        <v>402</v>
      </c>
    </row>
    <row r="2" spans="1:8" ht="36">
      <c r="A2" s="52" t="s">
        <v>403</v>
      </c>
      <c r="B2" s="53" t="s">
        <v>574</v>
      </c>
      <c r="F2" s="58" t="s">
        <v>462</v>
      </c>
    </row>
    <row r="3" spans="1:8">
      <c r="A3" s="52" t="s">
        <v>356</v>
      </c>
      <c r="B3" s="53" t="s">
        <v>575</v>
      </c>
    </row>
    <row r="4" spans="1:8" ht="36">
      <c r="A4" s="52" t="s">
        <v>356</v>
      </c>
      <c r="B4" s="53" t="s">
        <v>576</v>
      </c>
    </row>
    <row r="5" spans="1:8">
      <c r="A5" s="52" t="s">
        <v>356</v>
      </c>
      <c r="B5" s="53" t="s">
        <v>369</v>
      </c>
      <c r="D5" s="58" t="s">
        <v>463</v>
      </c>
      <c r="E5" s="58" t="s">
        <v>463</v>
      </c>
    </row>
    <row r="6" spans="1:8">
      <c r="A6" s="52" t="s">
        <v>356</v>
      </c>
      <c r="B6" s="53" t="s">
        <v>210</v>
      </c>
      <c r="D6" s="58" t="s">
        <v>464</v>
      </c>
      <c r="E6" s="58" t="s">
        <v>464</v>
      </c>
    </row>
    <row r="7" spans="1:8" ht="85" customHeight="1">
      <c r="A7" s="63" t="s">
        <v>356</v>
      </c>
      <c r="B7" s="64" t="s">
        <v>89</v>
      </c>
      <c r="C7" s="58" t="s">
        <v>181</v>
      </c>
      <c r="D7" s="60" t="s">
        <v>465</v>
      </c>
    </row>
    <row r="8" spans="1:8" ht="36">
      <c r="A8" s="52" t="s">
        <v>356</v>
      </c>
      <c r="B8" s="53" t="s">
        <v>370</v>
      </c>
    </row>
    <row r="9" spans="1:8" ht="36">
      <c r="A9" s="52" t="s">
        <v>356</v>
      </c>
      <c r="B9" s="53" t="s">
        <v>90</v>
      </c>
      <c r="C9" s="58" t="s">
        <v>470</v>
      </c>
      <c r="F9" s="58" t="s">
        <v>466</v>
      </c>
    </row>
    <row r="10" spans="1:8" ht="36">
      <c r="A10" s="52" t="s">
        <v>356</v>
      </c>
      <c r="B10" s="53" t="s">
        <v>371</v>
      </c>
      <c r="C10" s="58" t="s">
        <v>468</v>
      </c>
      <c r="E10" s="58" t="s">
        <v>467</v>
      </c>
    </row>
    <row r="11" spans="1:8">
      <c r="A11" s="52" t="s">
        <v>356</v>
      </c>
      <c r="B11" s="53" t="s">
        <v>577</v>
      </c>
    </row>
    <row r="12" spans="1:8">
      <c r="A12" s="52" t="s">
        <v>356</v>
      </c>
      <c r="B12" s="53" t="s">
        <v>207</v>
      </c>
    </row>
    <row r="13" spans="1:8" ht="36">
      <c r="A13" s="52" t="s">
        <v>426</v>
      </c>
      <c r="B13" s="53" t="s">
        <v>211</v>
      </c>
      <c r="D13" s="58" t="s">
        <v>469</v>
      </c>
    </row>
    <row r="14" spans="1:8">
      <c r="A14" s="52" t="s">
        <v>426</v>
      </c>
      <c r="B14" s="53" t="s">
        <v>212</v>
      </c>
    </row>
    <row r="15" spans="1:8">
      <c r="A15" s="52" t="s">
        <v>426</v>
      </c>
      <c r="B15" s="53" t="s">
        <v>213</v>
      </c>
    </row>
    <row r="16" spans="1:8">
      <c r="A16" s="52" t="s">
        <v>426</v>
      </c>
      <c r="B16" s="53" t="s">
        <v>578</v>
      </c>
    </row>
    <row r="17" spans="1:2">
      <c r="A17" s="52" t="s">
        <v>426</v>
      </c>
      <c r="B17" s="53" t="s">
        <v>579</v>
      </c>
    </row>
    <row r="18" spans="1:2">
      <c r="A18" s="52" t="s">
        <v>543</v>
      </c>
      <c r="B18" s="61" t="s">
        <v>580</v>
      </c>
    </row>
    <row r="19" spans="1:2">
      <c r="A19" s="52" t="s">
        <v>543</v>
      </c>
      <c r="B19" s="61" t="s">
        <v>91</v>
      </c>
    </row>
    <row r="20" spans="1:2">
      <c r="A20" s="52" t="s">
        <v>543</v>
      </c>
      <c r="B20" s="53" t="s">
        <v>206</v>
      </c>
    </row>
    <row r="21" spans="1:2">
      <c r="A21" s="52"/>
      <c r="B21" s="53" t="s">
        <v>373</v>
      </c>
    </row>
    <row r="22" spans="1:2">
      <c r="A22" s="51" t="s">
        <v>250</v>
      </c>
      <c r="B22" s="62" t="s">
        <v>251</v>
      </c>
    </row>
    <row r="23" spans="1:2">
      <c r="A23" s="52"/>
      <c r="B23" s="61" t="s">
        <v>215</v>
      </c>
    </row>
    <row r="24" spans="1:2" ht="36">
      <c r="A24" s="52"/>
      <c r="B24" s="53" t="s">
        <v>216</v>
      </c>
    </row>
    <row r="25" spans="1:2">
      <c r="B25" s="51" t="s">
        <v>669</v>
      </c>
    </row>
    <row r="26" spans="1:2">
      <c r="B26" s="51" t="s">
        <v>670</v>
      </c>
    </row>
    <row r="27" spans="1:2">
      <c r="B27" s="51" t="s">
        <v>182</v>
      </c>
    </row>
    <row r="28" spans="1:2">
      <c r="B28" s="51" t="s">
        <v>673</v>
      </c>
    </row>
    <row r="29" spans="1:2">
      <c r="B29" s="51" t="s">
        <v>672</v>
      </c>
    </row>
    <row r="30" spans="1:2">
      <c r="B30" s="51" t="s">
        <v>674</v>
      </c>
    </row>
    <row r="31" spans="1:2">
      <c r="B31" s="51" t="s">
        <v>675</v>
      </c>
    </row>
    <row r="32" spans="1:2">
      <c r="B32" s="51" t="s">
        <v>544</v>
      </c>
    </row>
    <row r="33" spans="2:2">
      <c r="B33" s="51" t="s">
        <v>676</v>
      </c>
    </row>
    <row r="34" spans="2:2">
      <c r="B34" s="51" t="s">
        <v>677</v>
      </c>
    </row>
    <row r="35" spans="2:2">
      <c r="B35" s="51" t="s">
        <v>678</v>
      </c>
    </row>
    <row r="36" spans="2:2">
      <c r="B36" s="51" t="s">
        <v>545</v>
      </c>
    </row>
    <row r="37" spans="2:2">
      <c r="B37" s="51" t="s">
        <v>205</v>
      </c>
    </row>
    <row r="38" spans="2:2">
      <c r="B38" s="51" t="s">
        <v>183</v>
      </c>
    </row>
    <row r="39" spans="2:2">
      <c r="B39" s="51" t="s">
        <v>397</v>
      </c>
    </row>
    <row r="40" spans="2:2">
      <c r="B40" s="51" t="s">
        <v>248</v>
      </c>
    </row>
    <row r="41" spans="2:2">
      <c r="B41" s="51" t="s">
        <v>401</v>
      </c>
    </row>
    <row r="42" spans="2:2">
      <c r="B42" s="51" t="s">
        <v>555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/>
  <dimension ref="A1:G53"/>
  <sheetViews>
    <sheetView workbookViewId="0">
      <selection activeCell="A5" activeCellId="1" sqref="A5:XFD5 A5:XFD5"/>
    </sheetView>
  </sheetViews>
  <sheetFormatPr baseColWidth="10" defaultRowHeight="18" x14ac:dyDescent="0"/>
  <cols>
    <col min="1" max="1" width="6.5" style="51" bestFit="1" customWidth="1"/>
    <col min="2" max="2" width="45.875" style="51" customWidth="1"/>
    <col min="3" max="3" width="15" style="51" customWidth="1"/>
    <col min="4" max="6" width="14.375" style="51" customWidth="1"/>
    <col min="7" max="16384" width="10.625" style="51"/>
  </cols>
  <sheetData>
    <row r="1" spans="1:7" ht="36">
      <c r="A1" s="49" t="s">
        <v>350</v>
      </c>
      <c r="B1" s="50" t="s">
        <v>351</v>
      </c>
      <c r="C1" s="50" t="s">
        <v>352</v>
      </c>
      <c r="D1" s="50" t="s">
        <v>353</v>
      </c>
      <c r="E1" s="50" t="s">
        <v>354</v>
      </c>
      <c r="F1" s="50" t="s">
        <v>355</v>
      </c>
      <c r="G1" s="54" t="s">
        <v>402</v>
      </c>
    </row>
    <row r="2" spans="1:7">
      <c r="A2" s="51" t="s">
        <v>557</v>
      </c>
      <c r="B2" s="51" t="s">
        <v>556</v>
      </c>
    </row>
    <row r="3" spans="1:7">
      <c r="A3" s="52" t="s">
        <v>403</v>
      </c>
      <c r="B3" s="53" t="s">
        <v>209</v>
      </c>
    </row>
    <row r="4" spans="1:7" ht="36">
      <c r="A4" s="52" t="s">
        <v>356</v>
      </c>
      <c r="B4" s="53" t="s">
        <v>208</v>
      </c>
    </row>
    <row r="5" spans="1:7">
      <c r="A5" s="52" t="s">
        <v>356</v>
      </c>
      <c r="B5" s="53" t="s">
        <v>210</v>
      </c>
    </row>
    <row r="6" spans="1:7" ht="54">
      <c r="A6" s="52" t="s">
        <v>356</v>
      </c>
      <c r="B6" s="53" t="s">
        <v>89</v>
      </c>
    </row>
    <row r="7" spans="1:7" ht="36">
      <c r="A7" s="52" t="s">
        <v>356</v>
      </c>
      <c r="B7" s="53" t="s">
        <v>370</v>
      </c>
    </row>
    <row r="8" spans="1:7" ht="36">
      <c r="A8" s="52" t="s">
        <v>356</v>
      </c>
      <c r="B8" s="53" t="s">
        <v>90</v>
      </c>
    </row>
    <row r="9" spans="1:7" ht="36">
      <c r="A9" s="52" t="s">
        <v>356</v>
      </c>
      <c r="B9" s="53" t="s">
        <v>371</v>
      </c>
    </row>
    <row r="10" spans="1:7">
      <c r="A10" s="52" t="s">
        <v>356</v>
      </c>
      <c r="B10" s="53" t="s">
        <v>372</v>
      </c>
    </row>
    <row r="11" spans="1:7">
      <c r="A11" s="52" t="s">
        <v>356</v>
      </c>
      <c r="B11" s="53" t="s">
        <v>207</v>
      </c>
    </row>
    <row r="12" spans="1:7" ht="36">
      <c r="A12" s="52" t="s">
        <v>426</v>
      </c>
      <c r="B12" s="53" t="s">
        <v>211</v>
      </c>
    </row>
    <row r="13" spans="1:7">
      <c r="A13" s="52" t="s">
        <v>426</v>
      </c>
      <c r="B13" s="53" t="s">
        <v>212</v>
      </c>
    </row>
    <row r="14" spans="1:7">
      <c r="A14" s="52" t="s">
        <v>426</v>
      </c>
      <c r="B14" s="53" t="s">
        <v>213</v>
      </c>
    </row>
    <row r="15" spans="1:7" ht="36">
      <c r="A15" s="52" t="s">
        <v>426</v>
      </c>
      <c r="B15" s="53" t="s">
        <v>214</v>
      </c>
    </row>
    <row r="16" spans="1:7">
      <c r="A16" s="52" t="s">
        <v>426</v>
      </c>
      <c r="B16" s="53" t="s">
        <v>532</v>
      </c>
    </row>
    <row r="17" spans="1:2">
      <c r="A17" s="52" t="s">
        <v>426</v>
      </c>
      <c r="B17" s="53" t="s">
        <v>198</v>
      </c>
    </row>
    <row r="18" spans="1:2">
      <c r="A18" s="52" t="s">
        <v>426</v>
      </c>
      <c r="B18" s="53" t="s">
        <v>199</v>
      </c>
    </row>
    <row r="19" spans="1:2">
      <c r="A19" s="52" t="s">
        <v>543</v>
      </c>
      <c r="B19" s="53" t="s">
        <v>200</v>
      </c>
    </row>
    <row r="20" spans="1:2">
      <c r="A20" s="52" t="s">
        <v>543</v>
      </c>
      <c r="B20" s="53" t="s">
        <v>201</v>
      </c>
    </row>
    <row r="21" spans="1:2">
      <c r="A21" s="52" t="s">
        <v>543</v>
      </c>
      <c r="B21" s="53" t="s">
        <v>202</v>
      </c>
    </row>
    <row r="22" spans="1:2">
      <c r="A22" s="52" t="s">
        <v>543</v>
      </c>
      <c r="B22" s="53" t="s">
        <v>203</v>
      </c>
    </row>
    <row r="23" spans="1:2">
      <c r="A23" s="52" t="s">
        <v>543</v>
      </c>
      <c r="B23" s="53" t="s">
        <v>357</v>
      </c>
    </row>
    <row r="24" spans="1:2">
      <c r="A24" s="52" t="s">
        <v>543</v>
      </c>
      <c r="B24" s="53" t="s">
        <v>358</v>
      </c>
    </row>
    <row r="25" spans="1:2">
      <c r="A25" s="52" t="s">
        <v>543</v>
      </c>
      <c r="B25" s="53" t="s">
        <v>204</v>
      </c>
    </row>
    <row r="26" spans="1:2">
      <c r="A26" s="52" t="s">
        <v>543</v>
      </c>
      <c r="B26" s="53" t="s">
        <v>205</v>
      </c>
    </row>
    <row r="27" spans="1:2">
      <c r="A27" s="52" t="s">
        <v>543</v>
      </c>
      <c r="B27" s="53" t="s">
        <v>91</v>
      </c>
    </row>
    <row r="28" spans="1:2">
      <c r="A28" s="52" t="s">
        <v>543</v>
      </c>
      <c r="B28" s="53" t="s">
        <v>206</v>
      </c>
    </row>
    <row r="29" spans="1:2">
      <c r="A29" s="52" t="s">
        <v>421</v>
      </c>
      <c r="B29" s="53" t="s">
        <v>373</v>
      </c>
    </row>
    <row r="30" spans="1:2">
      <c r="A30" s="52" t="s">
        <v>421</v>
      </c>
      <c r="B30" s="53" t="s">
        <v>92</v>
      </c>
    </row>
    <row r="31" spans="1:2">
      <c r="A31" s="52" t="s">
        <v>421</v>
      </c>
      <c r="B31" s="53" t="s">
        <v>93</v>
      </c>
    </row>
    <row r="32" spans="1:2">
      <c r="A32" s="51" t="s">
        <v>250</v>
      </c>
      <c r="B32" s="51" t="s">
        <v>249</v>
      </c>
    </row>
    <row r="33" spans="1:2">
      <c r="A33" s="51" t="s">
        <v>250</v>
      </c>
      <c r="B33" s="51" t="s">
        <v>251</v>
      </c>
    </row>
    <row r="34" spans="1:2">
      <c r="A34" s="52"/>
      <c r="B34" s="53" t="s">
        <v>215</v>
      </c>
    </row>
    <row r="35" spans="1:2" ht="36">
      <c r="A35" s="52"/>
      <c r="B35" s="53" t="s">
        <v>216</v>
      </c>
    </row>
    <row r="36" spans="1:2">
      <c r="B36" s="51" t="s">
        <v>669</v>
      </c>
    </row>
    <row r="37" spans="1:2">
      <c r="B37" s="51" t="s">
        <v>670</v>
      </c>
    </row>
    <row r="38" spans="1:2">
      <c r="B38" s="51" t="s">
        <v>671</v>
      </c>
    </row>
    <row r="39" spans="1:2">
      <c r="B39" s="51" t="s">
        <v>673</v>
      </c>
    </row>
    <row r="40" spans="1:2">
      <c r="B40" s="51" t="s">
        <v>672</v>
      </c>
    </row>
    <row r="41" spans="1:2">
      <c r="B41" s="51" t="s">
        <v>674</v>
      </c>
    </row>
    <row r="42" spans="1:2">
      <c r="B42" s="51" t="s">
        <v>675</v>
      </c>
    </row>
    <row r="43" spans="1:2">
      <c r="B43" s="51" t="s">
        <v>544</v>
      </c>
    </row>
    <row r="44" spans="1:2">
      <c r="B44" s="51" t="s">
        <v>676</v>
      </c>
    </row>
    <row r="45" spans="1:2">
      <c r="B45" s="51" t="s">
        <v>677</v>
      </c>
    </row>
    <row r="46" spans="1:2">
      <c r="B46" s="51" t="s">
        <v>678</v>
      </c>
    </row>
    <row r="47" spans="1:2">
      <c r="B47" s="51" t="s">
        <v>545</v>
      </c>
    </row>
    <row r="48" spans="1:2">
      <c r="B48" s="51" t="s">
        <v>205</v>
      </c>
    </row>
    <row r="49" spans="2:2">
      <c r="B49" s="51" t="s">
        <v>396</v>
      </c>
    </row>
    <row r="50" spans="2:2">
      <c r="B50" s="51" t="s">
        <v>397</v>
      </c>
    </row>
    <row r="51" spans="2:2">
      <c r="B51" s="51" t="s">
        <v>248</v>
      </c>
    </row>
    <row r="52" spans="2:2">
      <c r="B52" s="51" t="s">
        <v>401</v>
      </c>
    </row>
    <row r="53" spans="2:2">
      <c r="B53" s="51" t="s">
        <v>555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pageSetUpPr fitToPage="1"/>
  </sheetPr>
  <dimension ref="A1:G42"/>
  <sheetViews>
    <sheetView workbookViewId="0">
      <selection sqref="A1:D42"/>
    </sheetView>
  </sheetViews>
  <sheetFormatPr baseColWidth="10" defaultRowHeight="16" x14ac:dyDescent="0"/>
  <cols>
    <col min="1" max="2" width="10.625" style="3"/>
    <col min="3" max="3" width="12.125" style="3" customWidth="1"/>
    <col min="4" max="4" width="35" customWidth="1"/>
  </cols>
  <sheetData>
    <row r="1" spans="1:7" s="14" customFormat="1">
      <c r="A1" s="239" t="s">
        <v>761</v>
      </c>
      <c r="B1" s="239"/>
      <c r="C1" s="239"/>
      <c r="D1" s="239"/>
    </row>
    <row r="2" spans="1:7" s="42" customFormat="1">
      <c r="A2" s="43" t="s">
        <v>616</v>
      </c>
      <c r="B2" s="43" t="s">
        <v>617</v>
      </c>
      <c r="C2" s="43" t="s">
        <v>478</v>
      </c>
      <c r="D2" s="44" t="s">
        <v>618</v>
      </c>
      <c r="E2" s="44"/>
      <c r="F2" s="44"/>
      <c r="G2" s="44"/>
    </row>
    <row r="3" spans="1:7">
      <c r="A3" s="3">
        <v>1</v>
      </c>
      <c r="B3" s="3">
        <v>1</v>
      </c>
      <c r="C3" s="3">
        <v>3790</v>
      </c>
      <c r="D3" t="s">
        <v>623</v>
      </c>
    </row>
    <row r="4" spans="1:7">
      <c r="A4" s="45" t="s">
        <v>479</v>
      </c>
      <c r="B4" s="3">
        <v>1</v>
      </c>
      <c r="C4" s="3">
        <v>3001</v>
      </c>
    </row>
    <row r="5" spans="1:7">
      <c r="A5" s="3">
        <v>2</v>
      </c>
      <c r="B5" s="3">
        <v>1</v>
      </c>
      <c r="C5" s="3">
        <v>3790</v>
      </c>
    </row>
    <row r="6" spans="1:7">
      <c r="A6" s="3">
        <v>3</v>
      </c>
    </row>
    <row r="7" spans="1:7">
      <c r="A7" s="3">
        <v>4</v>
      </c>
    </row>
    <row r="8" spans="1:7">
      <c r="A8" s="3">
        <v>5</v>
      </c>
    </row>
    <row r="9" spans="1:7">
      <c r="A9" s="3">
        <v>6</v>
      </c>
    </row>
    <row r="10" spans="1:7">
      <c r="A10" s="45" t="s">
        <v>483</v>
      </c>
      <c r="B10" s="3">
        <v>1</v>
      </c>
      <c r="C10" s="3">
        <v>3401</v>
      </c>
    </row>
    <row r="11" spans="1:7">
      <c r="A11" s="3" t="s">
        <v>484</v>
      </c>
      <c r="C11" s="3">
        <v>3410</v>
      </c>
      <c r="D11" t="s">
        <v>485</v>
      </c>
    </row>
    <row r="12" spans="1:7">
      <c r="A12" s="3">
        <v>9</v>
      </c>
    </row>
    <row r="13" spans="1:7">
      <c r="A13" s="3">
        <v>10</v>
      </c>
    </row>
    <row r="14" spans="1:7">
      <c r="A14" s="45" t="s">
        <v>486</v>
      </c>
      <c r="B14" s="3">
        <v>1</v>
      </c>
      <c r="C14" s="3" t="s">
        <v>750</v>
      </c>
      <c r="D14" t="s">
        <v>619</v>
      </c>
    </row>
    <row r="15" spans="1:7">
      <c r="A15" s="3">
        <v>12</v>
      </c>
    </row>
    <row r="16" spans="1:7">
      <c r="A16" s="45" t="s">
        <v>482</v>
      </c>
      <c r="B16" s="3">
        <v>1</v>
      </c>
      <c r="D16" t="s">
        <v>620</v>
      </c>
    </row>
    <row r="17" spans="1:4" s="48" customFormat="1" ht="35" customHeight="1">
      <c r="A17" s="46" t="s">
        <v>480</v>
      </c>
      <c r="B17" s="47">
        <v>1</v>
      </c>
      <c r="C17" s="47" t="s">
        <v>622</v>
      </c>
      <c r="D17" s="48" t="s">
        <v>621</v>
      </c>
    </row>
    <row r="18" spans="1:4">
      <c r="A18" s="45" t="s">
        <v>481</v>
      </c>
      <c r="B18" s="3">
        <v>1</v>
      </c>
    </row>
    <row r="19" spans="1:4">
      <c r="A19" s="3">
        <v>16</v>
      </c>
    </row>
    <row r="20" spans="1:4">
      <c r="A20" s="3">
        <v>17</v>
      </c>
    </row>
    <row r="21" spans="1:4">
      <c r="A21" s="3">
        <v>18</v>
      </c>
    </row>
    <row r="22" spans="1:4">
      <c r="A22" s="3">
        <v>19</v>
      </c>
    </row>
    <row r="23" spans="1:4">
      <c r="A23" s="3">
        <v>20</v>
      </c>
    </row>
    <row r="24" spans="1:4">
      <c r="A24" s="3">
        <v>21</v>
      </c>
    </row>
    <row r="25" spans="1:4">
      <c r="A25" s="3">
        <v>22</v>
      </c>
    </row>
    <row r="26" spans="1:4">
      <c r="A26" s="3">
        <v>23</v>
      </c>
    </row>
    <row r="27" spans="1:4">
      <c r="A27" s="3">
        <v>24</v>
      </c>
    </row>
    <row r="28" spans="1:4">
      <c r="A28" s="3">
        <v>25</v>
      </c>
    </row>
    <row r="29" spans="1:4">
      <c r="A29" s="3">
        <v>26</v>
      </c>
    </row>
    <row r="30" spans="1:4">
      <c r="A30" s="3">
        <v>27</v>
      </c>
    </row>
    <row r="31" spans="1:4">
      <c r="A31" s="3">
        <v>28</v>
      </c>
    </row>
    <row r="32" spans="1:4">
      <c r="A32" s="3">
        <v>29</v>
      </c>
    </row>
    <row r="33" spans="1:4">
      <c r="A33" s="3">
        <v>30</v>
      </c>
    </row>
    <row r="34" spans="1:4">
      <c r="A34" s="3">
        <v>31</v>
      </c>
    </row>
    <row r="35" spans="1:4">
      <c r="A35" s="3">
        <v>32</v>
      </c>
    </row>
    <row r="36" spans="1:4">
      <c r="A36" s="3">
        <v>33</v>
      </c>
    </row>
    <row r="37" spans="1:4">
      <c r="A37" s="3">
        <v>34</v>
      </c>
    </row>
    <row r="38" spans="1:4">
      <c r="A38" s="3">
        <v>35</v>
      </c>
    </row>
    <row r="39" spans="1:4">
      <c r="A39" s="3">
        <v>36</v>
      </c>
    </row>
    <row r="40" spans="1:4">
      <c r="A40" s="3">
        <v>37</v>
      </c>
    </row>
    <row r="41" spans="1:4">
      <c r="A41" s="3">
        <v>38</v>
      </c>
      <c r="B41" s="3">
        <v>1</v>
      </c>
      <c r="C41" s="3">
        <v>2075</v>
      </c>
      <c r="D41" t="s">
        <v>624</v>
      </c>
    </row>
    <row r="42" spans="1:4">
      <c r="A42" s="3">
        <v>39</v>
      </c>
      <c r="B42" s="3">
        <v>1</v>
      </c>
      <c r="C42" s="3" t="s">
        <v>749</v>
      </c>
    </row>
  </sheetData>
  <mergeCells count="1">
    <mergeCell ref="A1:D1"/>
  </mergeCells>
  <printOptions gridLines="1"/>
  <pageMargins left="0.42" right="0.42" top="0.5" bottom="0.46" header="0.5" footer="0.46"/>
  <pageSetup paperSize="0" scale="97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2:S269"/>
  <sheetViews>
    <sheetView defaultGridColor="0" topLeftCell="B1" colorId="12" workbookViewId="0">
      <selection activeCell="C32" sqref="C32"/>
    </sheetView>
  </sheetViews>
  <sheetFormatPr baseColWidth="10" defaultRowHeight="16" x14ac:dyDescent="0"/>
  <cols>
    <col min="1" max="1" width="3" style="9" customWidth="1"/>
    <col min="2" max="2" width="9.125" style="9" customWidth="1"/>
    <col min="3" max="3" width="42" style="7" customWidth="1"/>
    <col min="4" max="4" width="3.625" style="8" customWidth="1"/>
    <col min="5" max="5" width="4.25" style="9" customWidth="1"/>
    <col min="6" max="6" width="4" style="2" customWidth="1"/>
    <col min="7" max="7" width="3" style="2" customWidth="1"/>
    <col min="8" max="8" width="2.625" customWidth="1"/>
    <col min="9" max="9" width="11.875" customWidth="1"/>
    <col min="10" max="10" width="47.125" customWidth="1"/>
    <col min="11" max="11" width="3.625" customWidth="1"/>
    <col min="12" max="12" width="3.625" style="3" customWidth="1"/>
    <col min="14" max="14" width="2.375" customWidth="1"/>
    <col min="15" max="15" width="10" customWidth="1"/>
    <col min="16" max="16" width="53.25" customWidth="1"/>
    <col min="17" max="17" width="1.125" customWidth="1"/>
    <col min="18" max="18" width="3.75" style="14" customWidth="1"/>
  </cols>
  <sheetData>
    <row r="2" spans="1:18">
      <c r="A2" s="9">
        <v>0</v>
      </c>
      <c r="C2" s="7" t="s">
        <v>69</v>
      </c>
    </row>
    <row r="3" spans="1:18">
      <c r="A3" s="9">
        <v>0</v>
      </c>
    </row>
    <row r="4" spans="1:18">
      <c r="A4" s="9">
        <v>0</v>
      </c>
      <c r="C4" s="7" t="s">
        <v>120</v>
      </c>
    </row>
    <row r="5" spans="1:18">
      <c r="A5" s="9">
        <v>0</v>
      </c>
      <c r="B5" s="28" t="s">
        <v>458</v>
      </c>
      <c r="C5" s="36" t="s">
        <v>667</v>
      </c>
    </row>
    <row r="6" spans="1:18">
      <c r="A6" s="9">
        <v>0</v>
      </c>
      <c r="C6" s="7" t="s">
        <v>826</v>
      </c>
    </row>
    <row r="7" spans="1:18">
      <c r="A7" s="9">
        <v>0</v>
      </c>
      <c r="B7" s="28"/>
      <c r="C7" s="7" t="s">
        <v>122</v>
      </c>
    </row>
    <row r="8" spans="1:18">
      <c r="A8" s="9">
        <v>0</v>
      </c>
      <c r="B8" s="9" t="s">
        <v>495</v>
      </c>
      <c r="C8" s="7" t="s">
        <v>68</v>
      </c>
    </row>
    <row r="9" spans="1:18">
      <c r="A9" s="9">
        <v>1</v>
      </c>
    </row>
    <row r="10" spans="1:18">
      <c r="A10" s="9">
        <v>1</v>
      </c>
      <c r="C10" s="7" t="s">
        <v>1172</v>
      </c>
    </row>
    <row r="11" spans="1:18">
      <c r="A11" s="9">
        <v>1</v>
      </c>
      <c r="C11" s="7" t="s">
        <v>459</v>
      </c>
    </row>
    <row r="12" spans="1:18">
      <c r="A12" s="9">
        <v>1</v>
      </c>
      <c r="C12" s="7" t="s">
        <v>823</v>
      </c>
      <c r="H12" t="s">
        <v>650</v>
      </c>
      <c r="I12" t="s">
        <v>651</v>
      </c>
      <c r="J12" t="s">
        <v>652</v>
      </c>
      <c r="L12" s="3">
        <v>1</v>
      </c>
      <c r="N12" t="s">
        <v>650</v>
      </c>
      <c r="O12" t="s">
        <v>653</v>
      </c>
      <c r="P12" t="s">
        <v>654</v>
      </c>
      <c r="R12" s="14">
        <v>1</v>
      </c>
    </row>
    <row r="13" spans="1:18">
      <c r="A13" s="9">
        <v>1</v>
      </c>
      <c r="C13" s="17" t="s">
        <v>349</v>
      </c>
      <c r="H13" t="s">
        <v>650</v>
      </c>
      <c r="I13" t="s">
        <v>657</v>
      </c>
      <c r="J13" t="s">
        <v>658</v>
      </c>
      <c r="L13" s="3">
        <v>1</v>
      </c>
      <c r="N13" t="s">
        <v>650</v>
      </c>
      <c r="O13" t="s">
        <v>651</v>
      </c>
      <c r="P13" t="s">
        <v>520</v>
      </c>
      <c r="R13" s="14">
        <v>1</v>
      </c>
    </row>
    <row r="14" spans="1:18">
      <c r="A14" s="20">
        <v>1</v>
      </c>
      <c r="C14" s="23"/>
      <c r="H14" t="s">
        <v>650</v>
      </c>
      <c r="I14" t="s">
        <v>657</v>
      </c>
      <c r="J14" t="s">
        <v>522</v>
      </c>
      <c r="L14" s="3">
        <v>1</v>
      </c>
      <c r="N14" t="s">
        <v>650</v>
      </c>
      <c r="O14" t="s">
        <v>523</v>
      </c>
      <c r="P14" t="s">
        <v>494</v>
      </c>
      <c r="R14" s="14">
        <v>1</v>
      </c>
    </row>
    <row r="15" spans="1:18">
      <c r="A15" s="20">
        <v>1</v>
      </c>
      <c r="C15" s="23"/>
    </row>
    <row r="16" spans="1:18">
      <c r="A16" s="9">
        <v>2</v>
      </c>
      <c r="C16" s="7" t="s">
        <v>693</v>
      </c>
      <c r="H16" t="s">
        <v>650</v>
      </c>
      <c r="I16" t="s">
        <v>657</v>
      </c>
      <c r="J16" t="s">
        <v>533</v>
      </c>
      <c r="L16" s="3">
        <v>1</v>
      </c>
      <c r="N16" t="s">
        <v>650</v>
      </c>
      <c r="O16" t="s">
        <v>653</v>
      </c>
      <c r="P16" t="s">
        <v>668</v>
      </c>
      <c r="R16" s="14">
        <v>1</v>
      </c>
    </row>
    <row r="17" spans="1:18">
      <c r="A17" s="9">
        <v>2</v>
      </c>
      <c r="H17" t="s">
        <v>650</v>
      </c>
      <c r="I17" t="s">
        <v>657</v>
      </c>
      <c r="J17" t="s">
        <v>824</v>
      </c>
      <c r="L17" s="3">
        <v>1</v>
      </c>
      <c r="N17" t="s">
        <v>650</v>
      </c>
      <c r="O17" t="s">
        <v>653</v>
      </c>
      <c r="P17" t="s">
        <v>825</v>
      </c>
      <c r="R17" s="14">
        <v>1</v>
      </c>
    </row>
    <row r="18" spans="1:18">
      <c r="A18" s="9">
        <v>2</v>
      </c>
      <c r="H18" t="s">
        <v>650</v>
      </c>
      <c r="I18" t="s">
        <v>523</v>
      </c>
      <c r="J18" t="s">
        <v>828</v>
      </c>
      <c r="L18" s="3">
        <v>1</v>
      </c>
      <c r="N18" t="s">
        <v>650</v>
      </c>
      <c r="O18" t="s">
        <v>653</v>
      </c>
      <c r="P18" t="s">
        <v>131</v>
      </c>
      <c r="R18" s="14">
        <v>1</v>
      </c>
    </row>
    <row r="19" spans="1:18">
      <c r="A19" s="9">
        <v>2</v>
      </c>
      <c r="C19" s="7" t="s">
        <v>360</v>
      </c>
      <c r="H19" t="s">
        <v>650</v>
      </c>
      <c r="I19" t="s">
        <v>523</v>
      </c>
      <c r="J19" t="s">
        <v>134</v>
      </c>
      <c r="L19" s="3">
        <v>1</v>
      </c>
      <c r="N19" t="s">
        <v>650</v>
      </c>
      <c r="O19" t="s">
        <v>135</v>
      </c>
      <c r="P19" t="s">
        <v>136</v>
      </c>
      <c r="R19" s="14">
        <v>1</v>
      </c>
    </row>
    <row r="20" spans="1:18">
      <c r="A20" s="20">
        <v>2</v>
      </c>
      <c r="B20" s="89" t="s">
        <v>526</v>
      </c>
      <c r="C20" s="5" t="s">
        <v>368</v>
      </c>
      <c r="F20"/>
      <c r="H20" t="s">
        <v>650</v>
      </c>
      <c r="I20" t="s">
        <v>523</v>
      </c>
      <c r="J20" t="s">
        <v>138</v>
      </c>
      <c r="L20" s="3">
        <v>1</v>
      </c>
      <c r="N20" t="s">
        <v>650</v>
      </c>
      <c r="O20" t="s">
        <v>653</v>
      </c>
      <c r="P20" t="s">
        <v>139</v>
      </c>
      <c r="R20" s="14">
        <v>1</v>
      </c>
    </row>
    <row r="21" spans="1:18">
      <c r="A21" s="9">
        <v>2</v>
      </c>
      <c r="C21" s="7" t="s">
        <v>115</v>
      </c>
      <c r="H21" t="s">
        <v>650</v>
      </c>
      <c r="I21" t="s">
        <v>141</v>
      </c>
      <c r="J21" t="s">
        <v>142</v>
      </c>
      <c r="L21" s="3">
        <v>1</v>
      </c>
      <c r="N21" t="s">
        <v>650</v>
      </c>
      <c r="O21" t="s">
        <v>653</v>
      </c>
      <c r="P21" t="s">
        <v>36</v>
      </c>
      <c r="R21" s="14">
        <v>1</v>
      </c>
    </row>
    <row r="22" spans="1:18">
      <c r="A22" s="9">
        <v>2</v>
      </c>
      <c r="C22" s="7" t="s">
        <v>252</v>
      </c>
      <c r="H22" t="s">
        <v>650</v>
      </c>
      <c r="I22" t="s">
        <v>38</v>
      </c>
      <c r="J22" t="s">
        <v>39</v>
      </c>
      <c r="K22" s="1"/>
      <c r="L22" s="3">
        <v>1</v>
      </c>
      <c r="N22" t="s">
        <v>650</v>
      </c>
      <c r="O22" t="s">
        <v>653</v>
      </c>
      <c r="P22" t="s">
        <v>40</v>
      </c>
      <c r="R22" s="14">
        <v>1</v>
      </c>
    </row>
    <row r="23" spans="1:18">
      <c r="A23" s="9">
        <v>2</v>
      </c>
      <c r="C23" s="7" t="s">
        <v>1173</v>
      </c>
      <c r="H23" t="s">
        <v>650</v>
      </c>
      <c r="I23" t="s">
        <v>38</v>
      </c>
      <c r="J23" t="s">
        <v>42</v>
      </c>
      <c r="K23" s="1"/>
      <c r="L23" s="3">
        <v>1</v>
      </c>
      <c r="N23" t="s">
        <v>650</v>
      </c>
      <c r="O23" t="s">
        <v>653</v>
      </c>
      <c r="P23" t="s">
        <v>43</v>
      </c>
      <c r="R23" s="14">
        <v>1</v>
      </c>
    </row>
    <row r="24" spans="1:18">
      <c r="A24" s="9">
        <v>2</v>
      </c>
      <c r="B24" s="18"/>
      <c r="H24" t="s">
        <v>650</v>
      </c>
      <c r="I24" t="s">
        <v>38</v>
      </c>
      <c r="J24" t="s">
        <v>44</v>
      </c>
      <c r="K24" s="1"/>
      <c r="L24" s="3">
        <v>1</v>
      </c>
      <c r="N24" t="s">
        <v>650</v>
      </c>
      <c r="O24" t="s">
        <v>653</v>
      </c>
      <c r="P24" t="s">
        <v>45</v>
      </c>
      <c r="R24" s="14">
        <v>1</v>
      </c>
    </row>
    <row r="25" spans="1:18">
      <c r="A25" s="9">
        <v>3</v>
      </c>
      <c r="B25" s="18"/>
      <c r="C25" s="7" t="s">
        <v>1174</v>
      </c>
      <c r="H25" t="s">
        <v>650</v>
      </c>
      <c r="I25" t="s">
        <v>38</v>
      </c>
      <c r="J25" t="s">
        <v>151</v>
      </c>
      <c r="K25" s="1"/>
      <c r="L25" s="3">
        <v>1</v>
      </c>
      <c r="N25" t="s">
        <v>650</v>
      </c>
      <c r="O25" t="s">
        <v>653</v>
      </c>
      <c r="P25" t="s">
        <v>152</v>
      </c>
      <c r="R25" s="14">
        <v>1</v>
      </c>
    </row>
    <row r="26" spans="1:18">
      <c r="A26" s="9">
        <v>3</v>
      </c>
      <c r="C26" s="7" t="s">
        <v>584</v>
      </c>
      <c r="H26" t="s">
        <v>650</v>
      </c>
      <c r="I26" t="s">
        <v>38</v>
      </c>
      <c r="J26" t="s">
        <v>455</v>
      </c>
      <c r="K26" s="1"/>
      <c r="L26" s="3">
        <v>1</v>
      </c>
      <c r="N26" t="s">
        <v>650</v>
      </c>
      <c r="O26" t="s">
        <v>456</v>
      </c>
      <c r="P26" t="s">
        <v>454</v>
      </c>
      <c r="R26" s="14">
        <v>1</v>
      </c>
    </row>
    <row r="27" spans="1:18" ht="17" thickBot="1">
      <c r="A27" s="9">
        <v>3</v>
      </c>
      <c r="B27" s="169" t="s">
        <v>527</v>
      </c>
      <c r="C27" s="56" t="s">
        <v>723</v>
      </c>
      <c r="D27" s="55"/>
      <c r="E27" s="12">
        <v>2</v>
      </c>
      <c r="H27" t="s">
        <v>650</v>
      </c>
      <c r="I27" t="s">
        <v>38</v>
      </c>
      <c r="J27" t="s">
        <v>493</v>
      </c>
      <c r="K27" s="1"/>
      <c r="L27" s="3">
        <v>1</v>
      </c>
      <c r="N27" t="s">
        <v>650</v>
      </c>
      <c r="O27" t="s">
        <v>456</v>
      </c>
      <c r="P27" t="s">
        <v>359</v>
      </c>
      <c r="R27" s="14">
        <v>1</v>
      </c>
    </row>
    <row r="28" spans="1:18" ht="17" thickBot="1">
      <c r="A28" s="9">
        <v>3</v>
      </c>
      <c r="B28" s="168"/>
      <c r="C28" s="170" t="s">
        <v>67</v>
      </c>
      <c r="E28" s="9" t="s">
        <v>827</v>
      </c>
      <c r="G28"/>
      <c r="H28" t="s">
        <v>650</v>
      </c>
      <c r="I28" t="s">
        <v>362</v>
      </c>
      <c r="J28" t="s">
        <v>363</v>
      </c>
      <c r="L28" s="3">
        <v>1</v>
      </c>
      <c r="N28" t="s">
        <v>650</v>
      </c>
      <c r="O28" t="s">
        <v>653</v>
      </c>
      <c r="P28" t="s">
        <v>364</v>
      </c>
      <c r="R28" s="14">
        <v>1</v>
      </c>
    </row>
    <row r="29" spans="1:18" ht="48">
      <c r="A29" s="9">
        <v>3</v>
      </c>
      <c r="B29" s="88" t="s">
        <v>525</v>
      </c>
      <c r="C29" s="172" t="s">
        <v>119</v>
      </c>
      <c r="D29" s="34"/>
      <c r="E29" s="9" t="s">
        <v>827</v>
      </c>
      <c r="H29" t="s">
        <v>650</v>
      </c>
      <c r="I29" t="s">
        <v>365</v>
      </c>
      <c r="J29" t="s">
        <v>347</v>
      </c>
      <c r="L29" s="3">
        <v>1</v>
      </c>
      <c r="N29" t="s">
        <v>650</v>
      </c>
      <c r="O29" t="s">
        <v>653</v>
      </c>
      <c r="P29" t="s">
        <v>367</v>
      </c>
      <c r="R29" s="14">
        <v>1</v>
      </c>
    </row>
    <row r="30" spans="1:18">
      <c r="A30" s="9">
        <v>4</v>
      </c>
      <c r="B30" s="18"/>
      <c r="C30" s="172" t="s">
        <v>121</v>
      </c>
      <c r="D30" s="10"/>
      <c r="F30"/>
      <c r="H30" t="s">
        <v>650</v>
      </c>
      <c r="I30" t="s">
        <v>504</v>
      </c>
      <c r="J30" t="s">
        <v>505</v>
      </c>
      <c r="L30" s="3">
        <v>1</v>
      </c>
      <c r="N30" t="s">
        <v>650</v>
      </c>
      <c r="O30" t="s">
        <v>506</v>
      </c>
      <c r="P30" t="s">
        <v>507</v>
      </c>
      <c r="R30" s="14">
        <v>1</v>
      </c>
    </row>
    <row r="31" spans="1:18">
      <c r="A31" s="9">
        <v>4</v>
      </c>
      <c r="C31" s="7" t="s">
        <v>117</v>
      </c>
      <c r="D31" s="7"/>
      <c r="E31" s="9">
        <v>1</v>
      </c>
      <c r="H31" t="s">
        <v>650</v>
      </c>
      <c r="I31" t="s">
        <v>653</v>
      </c>
      <c r="J31" t="s">
        <v>509</v>
      </c>
      <c r="K31" s="1"/>
      <c r="L31" s="3">
        <v>1</v>
      </c>
      <c r="N31" t="s">
        <v>650</v>
      </c>
      <c r="O31" t="s">
        <v>510</v>
      </c>
      <c r="P31" t="s">
        <v>511</v>
      </c>
      <c r="R31" s="14">
        <v>1</v>
      </c>
    </row>
    <row r="32" spans="1:18" ht="18">
      <c r="A32" s="9">
        <v>4</v>
      </c>
      <c r="B32" s="9" t="s">
        <v>524</v>
      </c>
      <c r="C32" s="173" t="s">
        <v>407</v>
      </c>
      <c r="D32" s="5"/>
      <c r="E32" s="9">
        <v>1</v>
      </c>
      <c r="H32" t="s">
        <v>650</v>
      </c>
      <c r="I32" t="s">
        <v>653</v>
      </c>
      <c r="J32" t="s">
        <v>513</v>
      </c>
      <c r="K32" s="1"/>
      <c r="L32" s="3">
        <v>1</v>
      </c>
      <c r="N32" t="s">
        <v>650</v>
      </c>
      <c r="O32" t="s">
        <v>514</v>
      </c>
      <c r="P32" t="s">
        <v>515</v>
      </c>
      <c r="Q32" s="1"/>
      <c r="R32" s="14">
        <v>1</v>
      </c>
    </row>
    <row r="33" spans="1:18">
      <c r="A33" s="9">
        <v>5</v>
      </c>
      <c r="C33" s="7" t="s">
        <v>118</v>
      </c>
      <c r="D33" s="5"/>
      <c r="E33" s="9" t="s">
        <v>361</v>
      </c>
      <c r="H33" t="s">
        <v>650</v>
      </c>
      <c r="I33" t="s">
        <v>653</v>
      </c>
      <c r="J33" t="s">
        <v>217</v>
      </c>
      <c r="K33" s="1"/>
      <c r="L33" s="3">
        <v>1</v>
      </c>
      <c r="N33" t="s">
        <v>650</v>
      </c>
      <c r="O33" t="s">
        <v>655</v>
      </c>
      <c r="P33" t="s">
        <v>218</v>
      </c>
      <c r="R33" s="14">
        <v>1</v>
      </c>
    </row>
    <row r="34" spans="1:18">
      <c r="A34" s="9">
        <v>5</v>
      </c>
      <c r="C34" s="7" t="s">
        <v>429</v>
      </c>
      <c r="D34" s="7"/>
      <c r="E34" s="18" t="s">
        <v>361</v>
      </c>
      <c r="H34" t="s">
        <v>650</v>
      </c>
      <c r="I34" t="s">
        <v>653</v>
      </c>
      <c r="J34" t="s">
        <v>382</v>
      </c>
      <c r="L34" s="3">
        <v>1</v>
      </c>
      <c r="N34" t="s">
        <v>650</v>
      </c>
      <c r="O34" t="s">
        <v>655</v>
      </c>
      <c r="P34" t="s">
        <v>383</v>
      </c>
      <c r="R34" s="14">
        <v>1</v>
      </c>
    </row>
    <row r="35" spans="1:18">
      <c r="A35" s="9">
        <v>5</v>
      </c>
      <c r="B35" s="9" t="s">
        <v>528</v>
      </c>
      <c r="C35" s="7" t="s">
        <v>518</v>
      </c>
      <c r="D35" s="7"/>
      <c r="E35" s="18" t="s">
        <v>361</v>
      </c>
      <c r="H35" t="s">
        <v>650</v>
      </c>
      <c r="I35" t="s">
        <v>653</v>
      </c>
      <c r="J35" t="s">
        <v>385</v>
      </c>
      <c r="L35" s="3">
        <v>1</v>
      </c>
      <c r="N35" t="s">
        <v>650</v>
      </c>
      <c r="O35" t="s">
        <v>655</v>
      </c>
      <c r="P35" t="s">
        <v>386</v>
      </c>
      <c r="Q35" s="1"/>
      <c r="R35" s="14">
        <v>1</v>
      </c>
    </row>
    <row r="36" spans="1:18">
      <c r="A36" s="9">
        <v>5</v>
      </c>
      <c r="C36" s="7" t="s">
        <v>375</v>
      </c>
      <c r="D36" s="7"/>
      <c r="E36" s="9" t="s">
        <v>597</v>
      </c>
      <c r="H36" t="s">
        <v>650</v>
      </c>
      <c r="I36" t="s">
        <v>653</v>
      </c>
      <c r="J36" t="s">
        <v>388</v>
      </c>
      <c r="L36" s="3">
        <v>1</v>
      </c>
      <c r="N36" t="s">
        <v>650</v>
      </c>
      <c r="O36" t="s">
        <v>655</v>
      </c>
      <c r="P36" t="s">
        <v>389</v>
      </c>
      <c r="R36" s="14">
        <v>1</v>
      </c>
    </row>
    <row r="37" spans="1:18">
      <c r="A37" s="9">
        <v>5</v>
      </c>
      <c r="C37" s="7" t="s">
        <v>408</v>
      </c>
      <c r="D37" s="24"/>
      <c r="E37" s="9" t="s">
        <v>253</v>
      </c>
      <c r="H37" t="s">
        <v>650</v>
      </c>
      <c r="I37" t="s">
        <v>653</v>
      </c>
      <c r="J37" t="s">
        <v>113</v>
      </c>
      <c r="L37" s="3">
        <v>1</v>
      </c>
      <c r="N37" t="s">
        <v>650</v>
      </c>
      <c r="O37" t="s">
        <v>655</v>
      </c>
      <c r="P37" t="s">
        <v>114</v>
      </c>
      <c r="Q37" s="1"/>
      <c r="R37" s="14">
        <v>1</v>
      </c>
    </row>
    <row r="38" spans="1:18">
      <c r="A38" s="20">
        <v>5</v>
      </c>
      <c r="C38" s="7" t="s">
        <v>261</v>
      </c>
      <c r="D38" s="25"/>
      <c r="E38" s="9" t="s">
        <v>497</v>
      </c>
      <c r="H38" t="s">
        <v>650</v>
      </c>
      <c r="I38" t="s">
        <v>653</v>
      </c>
      <c r="J38" t="s">
        <v>124</v>
      </c>
      <c r="L38" s="3">
        <v>1</v>
      </c>
      <c r="N38" t="s">
        <v>650</v>
      </c>
      <c r="O38" t="s">
        <v>655</v>
      </c>
      <c r="P38" t="s">
        <v>125</v>
      </c>
      <c r="Q38" s="1"/>
      <c r="R38" s="14">
        <v>1</v>
      </c>
    </row>
    <row r="39" spans="1:18">
      <c r="A39" s="9">
        <v>6</v>
      </c>
      <c r="C39" s="21" t="s">
        <v>5</v>
      </c>
      <c r="E39" s="9" t="s">
        <v>430</v>
      </c>
      <c r="H39" t="s">
        <v>650</v>
      </c>
      <c r="I39" t="s">
        <v>127</v>
      </c>
      <c r="J39" t="s">
        <v>128</v>
      </c>
      <c r="K39" s="1"/>
      <c r="L39" s="3">
        <v>1</v>
      </c>
      <c r="N39" s="7" t="s">
        <v>650</v>
      </c>
      <c r="O39" s="7" t="s">
        <v>655</v>
      </c>
      <c r="P39" s="7" t="s">
        <v>116</v>
      </c>
      <c r="Q39" s="7"/>
      <c r="R39" s="13">
        <v>1</v>
      </c>
    </row>
    <row r="40" spans="1:18">
      <c r="A40" s="9">
        <v>6</v>
      </c>
      <c r="C40" s="21" t="s">
        <v>264</v>
      </c>
      <c r="D40" s="7"/>
      <c r="E40" s="9" t="s">
        <v>497</v>
      </c>
      <c r="H40" t="s">
        <v>650</v>
      </c>
      <c r="I40" t="s">
        <v>651</v>
      </c>
      <c r="J40" t="s">
        <v>254</v>
      </c>
      <c r="L40" s="3">
        <v>2</v>
      </c>
      <c r="N40" t="s">
        <v>255</v>
      </c>
      <c r="O40" t="s">
        <v>510</v>
      </c>
      <c r="P40" t="s">
        <v>256</v>
      </c>
      <c r="Q40" s="1"/>
      <c r="R40" s="14">
        <v>1</v>
      </c>
    </row>
    <row r="41" spans="1:18">
      <c r="A41" s="9">
        <v>6</v>
      </c>
      <c r="B41" s="9" t="s">
        <v>421</v>
      </c>
      <c r="C41" s="7" t="s">
        <v>269</v>
      </c>
      <c r="E41" s="9" t="s">
        <v>497</v>
      </c>
      <c r="F41"/>
      <c r="H41" t="s">
        <v>650</v>
      </c>
      <c r="I41" t="s">
        <v>651</v>
      </c>
      <c r="J41" t="s">
        <v>258</v>
      </c>
      <c r="L41" s="3">
        <v>2</v>
      </c>
      <c r="N41" s="22" t="s">
        <v>650</v>
      </c>
      <c r="O41" s="22" t="s">
        <v>259</v>
      </c>
      <c r="P41" s="22" t="s">
        <v>0</v>
      </c>
      <c r="Q41" s="22"/>
      <c r="R41" s="27">
        <v>2</v>
      </c>
    </row>
    <row r="42" spans="1:18">
      <c r="A42" s="9">
        <v>7</v>
      </c>
      <c r="C42" s="7" t="s">
        <v>275</v>
      </c>
      <c r="E42" s="18">
        <v>1</v>
      </c>
      <c r="H42" t="s">
        <v>650</v>
      </c>
      <c r="I42" t="s">
        <v>38</v>
      </c>
      <c r="J42" t="s">
        <v>3</v>
      </c>
      <c r="K42" s="1"/>
      <c r="L42" s="3">
        <v>2</v>
      </c>
      <c r="N42" t="s">
        <v>650</v>
      </c>
      <c r="O42" t="s">
        <v>653</v>
      </c>
      <c r="P42" t="s">
        <v>534</v>
      </c>
      <c r="R42" s="14">
        <v>2</v>
      </c>
    </row>
    <row r="43" spans="1:18">
      <c r="A43" s="9">
        <v>7</v>
      </c>
      <c r="B43" s="9" t="s">
        <v>524</v>
      </c>
      <c r="C43" s="7" t="s">
        <v>7</v>
      </c>
      <c r="E43" s="9" t="s">
        <v>262</v>
      </c>
      <c r="H43" t="s">
        <v>650</v>
      </c>
      <c r="I43" t="s">
        <v>38</v>
      </c>
      <c r="J43" t="s">
        <v>724</v>
      </c>
      <c r="K43" s="1"/>
      <c r="L43" s="3">
        <v>2</v>
      </c>
      <c r="N43" t="s">
        <v>650</v>
      </c>
      <c r="O43" t="s">
        <v>653</v>
      </c>
      <c r="P43" t="s">
        <v>725</v>
      </c>
      <c r="R43" s="14">
        <v>2</v>
      </c>
    </row>
    <row r="44" spans="1:18">
      <c r="A44" s="9">
        <v>7</v>
      </c>
      <c r="C44" s="7" t="s">
        <v>6</v>
      </c>
      <c r="D44" s="5"/>
      <c r="E44" s="9" t="s">
        <v>265</v>
      </c>
      <c r="H44" t="s">
        <v>650</v>
      </c>
      <c r="I44" t="s">
        <v>421</v>
      </c>
      <c r="J44" t="s">
        <v>422</v>
      </c>
      <c r="K44" s="1"/>
      <c r="L44" s="3">
        <v>2</v>
      </c>
      <c r="N44" t="s">
        <v>650</v>
      </c>
      <c r="O44" t="s">
        <v>423</v>
      </c>
      <c r="P44" t="s">
        <v>424</v>
      </c>
      <c r="R44" s="14">
        <v>2</v>
      </c>
    </row>
    <row r="45" spans="1:18">
      <c r="A45" s="12">
        <v>7</v>
      </c>
      <c r="B45" s="12"/>
      <c r="C45" s="10" t="s">
        <v>257</v>
      </c>
      <c r="D45" s="22"/>
      <c r="E45" s="20">
        <v>1</v>
      </c>
      <c r="F45"/>
      <c r="H45" t="s">
        <v>650</v>
      </c>
      <c r="I45" t="s">
        <v>427</v>
      </c>
      <c r="J45" t="s">
        <v>415</v>
      </c>
      <c r="K45" s="1"/>
      <c r="L45" s="3">
        <v>2</v>
      </c>
      <c r="N45" s="4" t="s">
        <v>650</v>
      </c>
      <c r="O45" s="5" t="s">
        <v>655</v>
      </c>
      <c r="P45" s="4" t="s">
        <v>428</v>
      </c>
      <c r="Q45" s="4"/>
      <c r="R45" s="15">
        <v>2</v>
      </c>
    </row>
    <row r="46" spans="1:18">
      <c r="A46" s="12">
        <v>7</v>
      </c>
      <c r="B46" s="12"/>
      <c r="C46" s="10" t="s">
        <v>274</v>
      </c>
      <c r="D46" s="5"/>
      <c r="E46" s="9" t="s">
        <v>827</v>
      </c>
      <c r="F46"/>
      <c r="H46" t="s">
        <v>650</v>
      </c>
      <c r="I46" t="s">
        <v>653</v>
      </c>
      <c r="J46" t="s">
        <v>516</v>
      </c>
      <c r="L46" s="3">
        <v>2</v>
      </c>
      <c r="N46" s="4" t="s">
        <v>650</v>
      </c>
      <c r="O46" s="4" t="s">
        <v>510</v>
      </c>
      <c r="P46" s="4" t="s">
        <v>517</v>
      </c>
      <c r="Q46" s="6"/>
      <c r="R46" s="15">
        <v>2</v>
      </c>
    </row>
    <row r="47" spans="1:18">
      <c r="A47" s="18">
        <v>7</v>
      </c>
      <c r="B47" s="9" t="s">
        <v>421</v>
      </c>
      <c r="C47" s="21" t="s">
        <v>554</v>
      </c>
      <c r="D47" s="5"/>
      <c r="E47" s="20">
        <v>1</v>
      </c>
      <c r="F47"/>
      <c r="H47" t="s">
        <v>650</v>
      </c>
      <c r="I47" t="s">
        <v>653</v>
      </c>
      <c r="J47" t="s">
        <v>519</v>
      </c>
      <c r="L47" s="3">
        <v>2</v>
      </c>
      <c r="N47" s="4" t="s">
        <v>650</v>
      </c>
      <c r="O47" s="4" t="s">
        <v>423</v>
      </c>
      <c r="P47" s="4" t="s">
        <v>374</v>
      </c>
      <c r="Q47" s="6"/>
      <c r="R47" s="15">
        <v>2</v>
      </c>
    </row>
    <row r="48" spans="1:18">
      <c r="A48" s="9">
        <v>8</v>
      </c>
      <c r="C48" s="7" t="s">
        <v>425</v>
      </c>
      <c r="D48" s="7"/>
      <c r="E48" s="20">
        <v>2</v>
      </c>
      <c r="H48" t="s">
        <v>650</v>
      </c>
      <c r="I48" t="s">
        <v>653</v>
      </c>
      <c r="J48" t="s">
        <v>559</v>
      </c>
      <c r="L48" s="3">
        <v>2</v>
      </c>
      <c r="N48" s="4" t="s">
        <v>650</v>
      </c>
      <c r="O48" s="4" t="s">
        <v>560</v>
      </c>
      <c r="P48" s="4" t="s">
        <v>561</v>
      </c>
      <c r="Q48" s="4"/>
      <c r="R48" s="15">
        <v>2</v>
      </c>
    </row>
    <row r="49" spans="1:19">
      <c r="A49" s="20">
        <v>8</v>
      </c>
      <c r="B49" s="9" t="s">
        <v>495</v>
      </c>
      <c r="C49" s="5" t="s">
        <v>591</v>
      </c>
      <c r="E49" s="9" t="s">
        <v>426</v>
      </c>
      <c r="F49"/>
      <c r="H49" t="s">
        <v>650</v>
      </c>
      <c r="I49" t="s">
        <v>653</v>
      </c>
      <c r="J49" t="s">
        <v>409</v>
      </c>
      <c r="L49" s="3">
        <v>2</v>
      </c>
      <c r="N49" s="22" t="s">
        <v>255</v>
      </c>
      <c r="O49" s="22" t="s">
        <v>510</v>
      </c>
      <c r="P49" s="22" t="s">
        <v>260</v>
      </c>
      <c r="Q49" s="26"/>
      <c r="R49" s="27">
        <v>2</v>
      </c>
    </row>
    <row r="50" spans="1:19">
      <c r="A50" s="9">
        <v>8</v>
      </c>
      <c r="C50" s="7" t="s">
        <v>140</v>
      </c>
      <c r="D50" s="7"/>
      <c r="E50" s="28" t="s">
        <v>827</v>
      </c>
      <c r="H50" t="s">
        <v>650</v>
      </c>
      <c r="I50" t="s">
        <v>653</v>
      </c>
      <c r="J50" t="s">
        <v>4</v>
      </c>
      <c r="L50" s="3">
        <v>2</v>
      </c>
      <c r="N50" s="22" t="s">
        <v>430</v>
      </c>
      <c r="O50" s="22" t="s">
        <v>653</v>
      </c>
      <c r="P50" s="22" t="s">
        <v>263</v>
      </c>
      <c r="Q50" s="22"/>
      <c r="R50" s="27">
        <v>2</v>
      </c>
    </row>
    <row r="51" spans="1:19">
      <c r="A51" s="9">
        <v>8</v>
      </c>
      <c r="B51" s="12"/>
      <c r="C51" s="7" t="s">
        <v>291</v>
      </c>
      <c r="D51" s="21"/>
      <c r="E51" s="9">
        <v>2</v>
      </c>
      <c r="H51" t="s">
        <v>650</v>
      </c>
      <c r="I51" t="s">
        <v>266</v>
      </c>
      <c r="J51" t="s">
        <v>267</v>
      </c>
      <c r="L51" s="3" t="s">
        <v>262</v>
      </c>
      <c r="N51" t="s">
        <v>650</v>
      </c>
      <c r="O51" t="s">
        <v>510</v>
      </c>
      <c r="P51" t="s">
        <v>268</v>
      </c>
      <c r="R51" s="14">
        <v>246</v>
      </c>
    </row>
    <row r="52" spans="1:19">
      <c r="A52" s="9">
        <v>8</v>
      </c>
      <c r="C52" s="7" t="s">
        <v>392</v>
      </c>
      <c r="E52" s="12">
        <v>2</v>
      </c>
      <c r="H52" t="s">
        <v>650</v>
      </c>
      <c r="I52" t="s">
        <v>653</v>
      </c>
      <c r="J52" t="s">
        <v>270</v>
      </c>
      <c r="L52" s="3" t="s">
        <v>271</v>
      </c>
      <c r="N52" t="s">
        <v>650</v>
      </c>
      <c r="O52" t="s">
        <v>266</v>
      </c>
      <c r="P52" t="s">
        <v>272</v>
      </c>
      <c r="R52" s="14" t="s">
        <v>597</v>
      </c>
    </row>
    <row r="53" spans="1:19">
      <c r="A53" s="18">
        <v>8</v>
      </c>
      <c r="C53" s="21" t="s">
        <v>395</v>
      </c>
      <c r="D53" s="35"/>
      <c r="E53" s="9" t="s">
        <v>497</v>
      </c>
      <c r="H53" t="s">
        <v>650</v>
      </c>
      <c r="I53" t="s">
        <v>135</v>
      </c>
      <c r="J53" t="s">
        <v>280</v>
      </c>
      <c r="L53" s="3" t="s">
        <v>649</v>
      </c>
      <c r="N53" t="s">
        <v>650</v>
      </c>
      <c r="O53" t="s">
        <v>273</v>
      </c>
      <c r="P53" t="s">
        <v>281</v>
      </c>
      <c r="R53" s="14" t="s">
        <v>597</v>
      </c>
    </row>
    <row r="54" spans="1:19">
      <c r="A54" s="12">
        <v>8</v>
      </c>
      <c r="C54" s="10" t="s">
        <v>625</v>
      </c>
      <c r="D54" s="7"/>
      <c r="E54" s="18" t="s">
        <v>827</v>
      </c>
      <c r="H54" t="s">
        <v>650</v>
      </c>
      <c r="I54" t="s">
        <v>273</v>
      </c>
      <c r="J54" t="s">
        <v>282</v>
      </c>
      <c r="K54" s="1"/>
      <c r="L54" s="3" t="s">
        <v>426</v>
      </c>
      <c r="N54" t="s">
        <v>650</v>
      </c>
      <c r="O54" t="s">
        <v>653</v>
      </c>
      <c r="P54" t="s">
        <v>283</v>
      </c>
      <c r="R54" s="14" t="s">
        <v>597</v>
      </c>
    </row>
    <row r="55" spans="1:19" hidden="1">
      <c r="A55" s="9">
        <v>9</v>
      </c>
      <c r="C55" s="7" t="s">
        <v>276</v>
      </c>
      <c r="E55" s="9">
        <v>2</v>
      </c>
      <c r="H55" t="s">
        <v>650</v>
      </c>
      <c r="I55" t="s">
        <v>284</v>
      </c>
      <c r="J55" t="s">
        <v>285</v>
      </c>
      <c r="L55" s="3" t="s">
        <v>426</v>
      </c>
      <c r="N55" t="s">
        <v>650</v>
      </c>
      <c r="O55" t="s">
        <v>653</v>
      </c>
      <c r="P55" t="s">
        <v>286</v>
      </c>
      <c r="R55" s="14" t="s">
        <v>597</v>
      </c>
    </row>
    <row r="56" spans="1:19">
      <c r="A56" s="9">
        <v>8</v>
      </c>
      <c r="C56" s="7" t="s">
        <v>37</v>
      </c>
      <c r="D56" s="7"/>
      <c r="E56" s="9" t="s">
        <v>361</v>
      </c>
      <c r="H56" t="s">
        <v>650</v>
      </c>
      <c r="I56" t="s">
        <v>653</v>
      </c>
      <c r="J56" t="s">
        <v>288</v>
      </c>
      <c r="L56" s="3" t="s">
        <v>426</v>
      </c>
      <c r="N56" t="s">
        <v>650</v>
      </c>
      <c r="O56" t="s">
        <v>653</v>
      </c>
      <c r="P56" t="s">
        <v>289</v>
      </c>
      <c r="R56" s="14" t="s">
        <v>290</v>
      </c>
    </row>
    <row r="57" spans="1:19">
      <c r="A57" s="9">
        <v>9</v>
      </c>
      <c r="C57" s="7" t="s">
        <v>656</v>
      </c>
      <c r="D57" s="21"/>
      <c r="E57" s="9" t="s">
        <v>361</v>
      </c>
      <c r="H57" t="s">
        <v>650</v>
      </c>
      <c r="I57" t="s">
        <v>653</v>
      </c>
      <c r="J57" t="s">
        <v>292</v>
      </c>
      <c r="L57" s="3" t="s">
        <v>426</v>
      </c>
      <c r="N57" t="s">
        <v>650</v>
      </c>
      <c r="O57" t="s">
        <v>127</v>
      </c>
      <c r="P57" t="s">
        <v>536</v>
      </c>
      <c r="R57" s="14" t="s">
        <v>426</v>
      </c>
    </row>
    <row r="58" spans="1:19">
      <c r="A58" s="9">
        <v>9</v>
      </c>
      <c r="C58" s="7" t="s">
        <v>508</v>
      </c>
      <c r="E58" s="9">
        <v>1</v>
      </c>
      <c r="H58" t="s">
        <v>650</v>
      </c>
      <c r="I58" t="s">
        <v>421</v>
      </c>
      <c r="J58" t="s">
        <v>538</v>
      </c>
      <c r="K58" s="1"/>
      <c r="L58" s="3" t="s">
        <v>650</v>
      </c>
      <c r="N58" t="s">
        <v>650</v>
      </c>
      <c r="O58" t="s">
        <v>259</v>
      </c>
      <c r="P58" t="s">
        <v>539</v>
      </c>
      <c r="R58" s="14" t="s">
        <v>426</v>
      </c>
    </row>
    <row r="59" spans="1:19">
      <c r="A59" s="18">
        <v>9</v>
      </c>
      <c r="C59" s="7" t="s">
        <v>512</v>
      </c>
      <c r="D59" s="7"/>
      <c r="E59" s="9" t="s">
        <v>497</v>
      </c>
      <c r="H59" t="s">
        <v>650</v>
      </c>
      <c r="I59" t="s">
        <v>38</v>
      </c>
      <c r="J59" t="s">
        <v>541</v>
      </c>
      <c r="K59" s="1"/>
      <c r="L59" s="3" t="s">
        <v>650</v>
      </c>
      <c r="N59" t="s">
        <v>650</v>
      </c>
      <c r="O59" t="s">
        <v>653</v>
      </c>
      <c r="P59" t="s">
        <v>542</v>
      </c>
      <c r="R59" s="14" t="s">
        <v>426</v>
      </c>
    </row>
    <row r="60" spans="1:19">
      <c r="A60" s="9">
        <v>9</v>
      </c>
      <c r="C60" s="7" t="s">
        <v>558</v>
      </c>
      <c r="D60" s="7"/>
      <c r="E60" s="12">
        <v>3</v>
      </c>
      <c r="H60" t="s">
        <v>650</v>
      </c>
      <c r="I60" t="s">
        <v>421</v>
      </c>
      <c r="J60" t="s">
        <v>393</v>
      </c>
      <c r="K60" s="1"/>
      <c r="L60" s="3" t="s">
        <v>650</v>
      </c>
      <c r="N60" t="s">
        <v>650</v>
      </c>
      <c r="O60" t="s">
        <v>510</v>
      </c>
      <c r="P60" t="s">
        <v>394</v>
      </c>
      <c r="R60" s="14" t="s">
        <v>426</v>
      </c>
    </row>
    <row r="61" spans="1:19">
      <c r="A61" s="9">
        <v>9</v>
      </c>
      <c r="C61" s="7" t="s">
        <v>381</v>
      </c>
      <c r="D61" s="7"/>
      <c r="E61" s="9">
        <v>1</v>
      </c>
      <c r="F61"/>
      <c r="H61" t="s">
        <v>650</v>
      </c>
      <c r="I61" t="s">
        <v>421</v>
      </c>
      <c r="J61" t="s">
        <v>391</v>
      </c>
      <c r="K61" s="1"/>
      <c r="L61" s="3" t="s">
        <v>650</v>
      </c>
      <c r="N61" t="s">
        <v>650</v>
      </c>
      <c r="O61" t="s">
        <v>510</v>
      </c>
      <c r="P61" t="s">
        <v>244</v>
      </c>
      <c r="Q61" s="1"/>
      <c r="R61" s="14" t="s">
        <v>426</v>
      </c>
    </row>
    <row r="62" spans="1:19">
      <c r="A62" s="9">
        <v>9</v>
      </c>
      <c r="C62" s="7" t="s">
        <v>384</v>
      </c>
      <c r="D62" s="5"/>
      <c r="E62" s="9" t="s">
        <v>497</v>
      </c>
      <c r="F62"/>
      <c r="H62" t="s">
        <v>650</v>
      </c>
      <c r="I62" t="s">
        <v>421</v>
      </c>
      <c r="J62" t="s">
        <v>246</v>
      </c>
      <c r="K62" s="1"/>
      <c r="L62" s="3" t="s">
        <v>650</v>
      </c>
      <c r="N62" t="s">
        <v>650</v>
      </c>
      <c r="O62" t="s">
        <v>510</v>
      </c>
      <c r="P62" t="s">
        <v>247</v>
      </c>
      <c r="Q62" s="1"/>
      <c r="R62" s="14" t="s">
        <v>426</v>
      </c>
    </row>
    <row r="63" spans="1:19">
      <c r="A63" s="9">
        <v>9</v>
      </c>
      <c r="B63" s="12"/>
      <c r="C63" s="7" t="s">
        <v>390</v>
      </c>
      <c r="E63" s="9">
        <v>1</v>
      </c>
      <c r="F63"/>
      <c r="H63" t="s">
        <v>650</v>
      </c>
      <c r="I63" t="s">
        <v>421</v>
      </c>
      <c r="J63" t="s">
        <v>405</v>
      </c>
      <c r="K63" s="1"/>
      <c r="L63" s="3" t="s">
        <v>650</v>
      </c>
      <c r="N63" t="s">
        <v>650</v>
      </c>
      <c r="O63" t="s">
        <v>510</v>
      </c>
      <c r="P63" t="s">
        <v>406</v>
      </c>
      <c r="Q63" s="1"/>
      <c r="R63" s="14" t="s">
        <v>426</v>
      </c>
      <c r="S63" s="2"/>
    </row>
    <row r="64" spans="1:19">
      <c r="A64" s="9">
        <v>9</v>
      </c>
      <c r="B64" s="12"/>
      <c r="C64" s="7" t="s">
        <v>537</v>
      </c>
      <c r="E64" s="9" t="s">
        <v>497</v>
      </c>
      <c r="H64" t="s">
        <v>650</v>
      </c>
      <c r="I64" t="s">
        <v>38</v>
      </c>
      <c r="J64" t="s">
        <v>626</v>
      </c>
      <c r="K64" s="1"/>
      <c r="L64" s="3" t="s">
        <v>650</v>
      </c>
      <c r="N64" t="s">
        <v>650</v>
      </c>
      <c r="O64" t="s">
        <v>655</v>
      </c>
      <c r="P64" t="s">
        <v>627</v>
      </c>
      <c r="R64" s="14" t="s">
        <v>426</v>
      </c>
    </row>
    <row r="65" spans="1:19">
      <c r="A65" s="9">
        <v>9</v>
      </c>
      <c r="C65" s="7" t="s">
        <v>540</v>
      </c>
      <c r="E65" s="9" t="s">
        <v>497</v>
      </c>
      <c r="H65" t="s">
        <v>650</v>
      </c>
      <c r="I65" t="s">
        <v>421</v>
      </c>
      <c r="J65" t="s">
        <v>629</v>
      </c>
      <c r="K65" s="1"/>
      <c r="L65" s="3" t="s">
        <v>650</v>
      </c>
      <c r="N65" t="s">
        <v>650</v>
      </c>
      <c r="O65" t="s">
        <v>510</v>
      </c>
      <c r="P65" t="s">
        <v>630</v>
      </c>
      <c r="Q65" s="1"/>
      <c r="R65" s="14" t="s">
        <v>426</v>
      </c>
    </row>
    <row r="66" spans="1:19">
      <c r="A66" s="9" t="s">
        <v>650</v>
      </c>
      <c r="C66" s="36" t="s">
        <v>529</v>
      </c>
      <c r="E66" s="28" t="s">
        <v>649</v>
      </c>
      <c r="F66"/>
      <c r="H66" t="s">
        <v>650</v>
      </c>
      <c r="I66" t="s">
        <v>421</v>
      </c>
      <c r="J66" t="s">
        <v>490</v>
      </c>
      <c r="K66" s="1"/>
      <c r="L66" s="3" t="s">
        <v>650</v>
      </c>
      <c r="N66" s="7" t="s">
        <v>650</v>
      </c>
      <c r="O66" s="7" t="s">
        <v>655</v>
      </c>
      <c r="P66" s="7" t="s">
        <v>491</v>
      </c>
      <c r="Q66" s="8"/>
      <c r="R66" s="13" t="s">
        <v>426</v>
      </c>
    </row>
    <row r="67" spans="1:19">
      <c r="A67" s="9" t="s">
        <v>650</v>
      </c>
      <c r="B67" s="9" t="s">
        <v>421</v>
      </c>
      <c r="C67" s="36" t="s">
        <v>822</v>
      </c>
      <c r="E67" s="18" t="s">
        <v>497</v>
      </c>
      <c r="H67" t="s">
        <v>650</v>
      </c>
      <c r="I67" t="s">
        <v>421</v>
      </c>
      <c r="J67" t="s">
        <v>344</v>
      </c>
      <c r="K67" s="1"/>
      <c r="L67" s="3" t="s">
        <v>650</v>
      </c>
      <c r="N67" t="s">
        <v>650</v>
      </c>
      <c r="O67" t="s">
        <v>510</v>
      </c>
      <c r="P67" t="s">
        <v>345</v>
      </c>
      <c r="Q67" s="1"/>
      <c r="R67" s="14" t="s">
        <v>253</v>
      </c>
    </row>
    <row r="68" spans="1:19">
      <c r="A68" s="9" t="s">
        <v>650</v>
      </c>
      <c r="C68" s="36" t="s">
        <v>521</v>
      </c>
      <c r="E68" s="31" t="s">
        <v>133</v>
      </c>
      <c r="F68"/>
      <c r="H68" t="s">
        <v>650</v>
      </c>
      <c r="I68" t="s">
        <v>421</v>
      </c>
      <c r="J68" t="s">
        <v>348</v>
      </c>
      <c r="K68" s="1"/>
      <c r="L68" s="3" t="s">
        <v>650</v>
      </c>
      <c r="N68" t="s">
        <v>650</v>
      </c>
      <c r="O68" t="s">
        <v>510</v>
      </c>
      <c r="P68" t="s">
        <v>594</v>
      </c>
      <c r="Q68" s="1"/>
      <c r="R68" s="14" t="s">
        <v>253</v>
      </c>
    </row>
    <row r="69" spans="1:19">
      <c r="A69" s="28" t="s">
        <v>650</v>
      </c>
      <c r="B69" s="28"/>
      <c r="C69" s="36" t="s">
        <v>420</v>
      </c>
      <c r="D69" s="36"/>
      <c r="E69" s="31">
        <v>1</v>
      </c>
      <c r="F69"/>
      <c r="H69" t="s">
        <v>650</v>
      </c>
      <c r="I69" t="s">
        <v>421</v>
      </c>
      <c r="J69" t="s">
        <v>734</v>
      </c>
      <c r="K69" s="1"/>
      <c r="L69" s="3" t="s">
        <v>650</v>
      </c>
      <c r="N69" s="7" t="s">
        <v>650</v>
      </c>
      <c r="O69" s="10" t="s">
        <v>655</v>
      </c>
      <c r="P69" s="7" t="s">
        <v>735</v>
      </c>
      <c r="Q69" s="8"/>
      <c r="R69" s="13" t="s">
        <v>253</v>
      </c>
    </row>
    <row r="70" spans="1:19">
      <c r="A70" s="9" t="s">
        <v>650</v>
      </c>
      <c r="C70" s="36" t="s">
        <v>666</v>
      </c>
      <c r="D70" s="29"/>
      <c r="E70" s="9" t="s">
        <v>497</v>
      </c>
      <c r="F70"/>
      <c r="H70" t="s">
        <v>650</v>
      </c>
      <c r="I70" t="s">
        <v>421</v>
      </c>
      <c r="J70" t="s">
        <v>500</v>
      </c>
      <c r="K70" s="1"/>
      <c r="L70" s="3" t="s">
        <v>650</v>
      </c>
      <c r="N70" t="s">
        <v>255</v>
      </c>
      <c r="O70" t="s">
        <v>501</v>
      </c>
      <c r="P70" t="s">
        <v>502</v>
      </c>
      <c r="Q70" s="1"/>
      <c r="R70" s="14" t="s">
        <v>253</v>
      </c>
    </row>
    <row r="71" spans="1:19">
      <c r="A71" s="28" t="s">
        <v>650</v>
      </c>
      <c r="B71" s="28" t="s">
        <v>495</v>
      </c>
      <c r="C71" s="36" t="s">
        <v>496</v>
      </c>
      <c r="D71" s="41"/>
      <c r="E71" s="31" t="s">
        <v>827</v>
      </c>
      <c r="F71"/>
      <c r="H71" t="s">
        <v>650</v>
      </c>
      <c r="I71" t="s">
        <v>38</v>
      </c>
      <c r="J71" t="s">
        <v>640</v>
      </c>
      <c r="K71" s="1"/>
      <c r="L71" s="3" t="s">
        <v>650</v>
      </c>
      <c r="N71" t="s">
        <v>650</v>
      </c>
      <c r="O71" t="s">
        <v>653</v>
      </c>
      <c r="P71" t="s">
        <v>641</v>
      </c>
      <c r="R71" s="14" t="s">
        <v>430</v>
      </c>
    </row>
    <row r="72" spans="1:19">
      <c r="A72" s="31" t="s">
        <v>650</v>
      </c>
      <c r="B72" s="28" t="s">
        <v>495</v>
      </c>
      <c r="C72" s="29" t="s">
        <v>132</v>
      </c>
      <c r="D72" s="30"/>
      <c r="E72" s="20" t="s">
        <v>597</v>
      </c>
      <c r="H72" t="s">
        <v>650</v>
      </c>
      <c r="I72" t="s">
        <v>427</v>
      </c>
      <c r="J72" t="s">
        <v>644</v>
      </c>
      <c r="K72" s="1"/>
      <c r="L72" s="3" t="s">
        <v>650</v>
      </c>
      <c r="N72" t="s">
        <v>650</v>
      </c>
      <c r="O72" t="s">
        <v>645</v>
      </c>
      <c r="P72" t="s">
        <v>646</v>
      </c>
      <c r="R72" s="14" t="s">
        <v>430</v>
      </c>
    </row>
    <row r="73" spans="1:19">
      <c r="A73" s="31" t="s">
        <v>650</v>
      </c>
      <c r="B73" s="28" t="s">
        <v>495</v>
      </c>
      <c r="C73" s="29" t="s">
        <v>137</v>
      </c>
      <c r="D73" s="7"/>
      <c r="E73" s="31">
        <v>1</v>
      </c>
      <c r="H73" t="s">
        <v>650</v>
      </c>
      <c r="I73" t="s">
        <v>127</v>
      </c>
      <c r="J73" t="s">
        <v>648</v>
      </c>
      <c r="K73" s="1"/>
      <c r="L73" s="3" t="s">
        <v>650</v>
      </c>
      <c r="N73" t="s">
        <v>650</v>
      </c>
      <c r="O73" t="s">
        <v>653</v>
      </c>
      <c r="P73" t="s">
        <v>552</v>
      </c>
      <c r="R73" s="14" t="s">
        <v>430</v>
      </c>
    </row>
    <row r="74" spans="1:19">
      <c r="A74" s="19" t="s">
        <v>650</v>
      </c>
      <c r="B74" s="28" t="s">
        <v>495</v>
      </c>
      <c r="C74" s="37" t="s">
        <v>41</v>
      </c>
      <c r="D74" s="30"/>
      <c r="E74" s="37">
        <v>1</v>
      </c>
      <c r="H74" t="s">
        <v>543</v>
      </c>
      <c r="I74" t="s">
        <v>653</v>
      </c>
      <c r="J74" t="s">
        <v>387</v>
      </c>
      <c r="K74" s="1"/>
      <c r="L74" s="3" t="s">
        <v>253</v>
      </c>
      <c r="N74" t="s">
        <v>650</v>
      </c>
      <c r="O74" t="s">
        <v>456</v>
      </c>
      <c r="P74" t="s">
        <v>553</v>
      </c>
      <c r="Q74" s="1"/>
      <c r="R74" s="14" t="s">
        <v>430</v>
      </c>
    </row>
    <row r="75" spans="1:19">
      <c r="A75" s="28" t="s">
        <v>650</v>
      </c>
      <c r="B75" s="28" t="s">
        <v>595</v>
      </c>
      <c r="C75" s="36" t="s">
        <v>596</v>
      </c>
      <c r="D75" s="7"/>
      <c r="E75" s="9" t="s">
        <v>2</v>
      </c>
      <c r="H75" t="s">
        <v>650</v>
      </c>
      <c r="I75" t="s">
        <v>653</v>
      </c>
      <c r="J75" t="s">
        <v>689</v>
      </c>
      <c r="L75" s="3" t="s">
        <v>253</v>
      </c>
      <c r="N75" s="7" t="s">
        <v>650</v>
      </c>
      <c r="O75" s="7" t="s">
        <v>510</v>
      </c>
      <c r="P75" s="7" t="s">
        <v>690</v>
      </c>
      <c r="Q75" s="7"/>
      <c r="R75" s="13" t="s">
        <v>430</v>
      </c>
    </row>
    <row r="76" spans="1:19">
      <c r="A76" s="40" t="s">
        <v>650</v>
      </c>
      <c r="B76" s="33" t="s">
        <v>655</v>
      </c>
      <c r="C76" s="37" t="s">
        <v>387</v>
      </c>
      <c r="D76" s="30"/>
      <c r="E76" s="32" t="s">
        <v>497</v>
      </c>
      <c r="F76"/>
      <c r="H76" t="s">
        <v>650</v>
      </c>
      <c r="I76" t="s">
        <v>653</v>
      </c>
      <c r="J76" t="s">
        <v>691</v>
      </c>
      <c r="L76" s="3" t="s">
        <v>253</v>
      </c>
      <c r="N76" s="7" t="s">
        <v>650</v>
      </c>
      <c r="O76" s="7" t="s">
        <v>456</v>
      </c>
      <c r="P76" s="7" t="s">
        <v>692</v>
      </c>
      <c r="Q76" s="8"/>
      <c r="R76" s="13" t="s">
        <v>430</v>
      </c>
    </row>
    <row r="77" spans="1:19">
      <c r="A77" s="28" t="s">
        <v>650</v>
      </c>
      <c r="B77" s="28" t="s">
        <v>495</v>
      </c>
      <c r="C77" s="36" t="s">
        <v>126</v>
      </c>
      <c r="D77" s="30"/>
      <c r="E77" s="9" t="s">
        <v>430</v>
      </c>
      <c r="H77" t="s">
        <v>650</v>
      </c>
      <c r="I77" t="s">
        <v>653</v>
      </c>
      <c r="J77" t="s">
        <v>563</v>
      </c>
      <c r="K77" s="1"/>
      <c r="L77" s="3" t="s">
        <v>419</v>
      </c>
      <c r="N77" t="s">
        <v>650</v>
      </c>
      <c r="O77" t="s">
        <v>510</v>
      </c>
      <c r="P77" t="s">
        <v>562</v>
      </c>
      <c r="Q77" s="1"/>
      <c r="R77" s="14" t="s">
        <v>643</v>
      </c>
      <c r="S77" s="2"/>
    </row>
    <row r="78" spans="1:19">
      <c r="A78" s="28" t="s">
        <v>650</v>
      </c>
      <c r="B78" s="28" t="s">
        <v>495</v>
      </c>
      <c r="C78" s="29" t="s">
        <v>1</v>
      </c>
      <c r="E78" s="9" t="s">
        <v>430</v>
      </c>
      <c r="F78"/>
      <c r="H78" t="s">
        <v>650</v>
      </c>
      <c r="I78" t="s">
        <v>38</v>
      </c>
      <c r="J78" t="s">
        <v>410</v>
      </c>
      <c r="K78" s="1"/>
      <c r="L78" s="3" t="s">
        <v>411</v>
      </c>
      <c r="N78" t="s">
        <v>650</v>
      </c>
      <c r="O78" t="s">
        <v>560</v>
      </c>
      <c r="P78" t="s">
        <v>412</v>
      </c>
      <c r="Q78" s="1"/>
      <c r="R78" s="14" t="s">
        <v>643</v>
      </c>
      <c r="S78" s="2" t="s">
        <v>413</v>
      </c>
    </row>
    <row r="79" spans="1:19">
      <c r="A79" s="28" t="s">
        <v>650</v>
      </c>
      <c r="B79" s="28" t="s">
        <v>495</v>
      </c>
      <c r="C79" s="29" t="s">
        <v>287</v>
      </c>
      <c r="D79" s="35"/>
      <c r="E79" s="9" t="s">
        <v>497</v>
      </c>
      <c r="F79"/>
      <c r="H79" t="s">
        <v>650</v>
      </c>
      <c r="I79" t="s">
        <v>427</v>
      </c>
      <c r="J79" t="s">
        <v>414</v>
      </c>
      <c r="K79" s="1"/>
      <c r="L79" s="3" t="s">
        <v>411</v>
      </c>
      <c r="N79" t="s">
        <v>650</v>
      </c>
      <c r="O79" t="s">
        <v>510</v>
      </c>
      <c r="P79" t="s">
        <v>416</v>
      </c>
      <c r="Q79" s="1"/>
      <c r="R79" s="14" t="s">
        <v>643</v>
      </c>
      <c r="S79" s="2"/>
    </row>
    <row r="80" spans="1:19">
      <c r="A80" s="9" t="s">
        <v>650</v>
      </c>
      <c r="B80" s="33" t="s">
        <v>655</v>
      </c>
      <c r="C80" s="36" t="s">
        <v>245</v>
      </c>
      <c r="D80" s="7"/>
      <c r="E80" s="28" t="s">
        <v>497</v>
      </c>
      <c r="H80" t="s">
        <v>650</v>
      </c>
      <c r="I80" t="s">
        <v>417</v>
      </c>
      <c r="J80" t="s">
        <v>418</v>
      </c>
      <c r="L80" s="3" t="s">
        <v>277</v>
      </c>
      <c r="N80" t="s">
        <v>650</v>
      </c>
      <c r="O80" t="s">
        <v>653</v>
      </c>
      <c r="P80" t="s">
        <v>278</v>
      </c>
      <c r="R80" s="14" t="s">
        <v>497</v>
      </c>
    </row>
    <row r="81" spans="1:19">
      <c r="A81" s="32" t="s">
        <v>650</v>
      </c>
      <c r="B81" s="34" t="s">
        <v>421</v>
      </c>
      <c r="C81" s="34" t="s">
        <v>404</v>
      </c>
      <c r="D81" s="5"/>
      <c r="E81" s="28" t="s">
        <v>497</v>
      </c>
      <c r="H81" t="s">
        <v>650</v>
      </c>
      <c r="I81" t="s">
        <v>514</v>
      </c>
      <c r="J81" t="s">
        <v>279</v>
      </c>
      <c r="K81" s="1"/>
      <c r="L81" s="3" t="s">
        <v>277</v>
      </c>
      <c r="N81" t="s">
        <v>650</v>
      </c>
      <c r="O81" t="s">
        <v>273</v>
      </c>
      <c r="P81" t="s">
        <v>431</v>
      </c>
      <c r="R81" s="14" t="s">
        <v>497</v>
      </c>
      <c r="S81" s="2"/>
    </row>
    <row r="82" spans="1:19">
      <c r="A82" s="32" t="s">
        <v>650</v>
      </c>
      <c r="B82" s="28" t="s">
        <v>495</v>
      </c>
      <c r="C82" s="34" t="s">
        <v>628</v>
      </c>
      <c r="E82"/>
      <c r="H82" t="s">
        <v>650</v>
      </c>
      <c r="I82" t="s">
        <v>514</v>
      </c>
      <c r="J82" t="s">
        <v>432</v>
      </c>
      <c r="L82" s="3" t="s">
        <v>277</v>
      </c>
      <c r="N82" t="s">
        <v>650</v>
      </c>
      <c r="O82" t="s">
        <v>653</v>
      </c>
      <c r="P82" t="s">
        <v>433</v>
      </c>
      <c r="R82" s="14" t="s">
        <v>497</v>
      </c>
      <c r="S82" s="2"/>
    </row>
    <row r="83" spans="1:19">
      <c r="A83" s="28" t="s">
        <v>650</v>
      </c>
      <c r="B83" s="28" t="s">
        <v>495</v>
      </c>
      <c r="C83" s="36" t="s">
        <v>492</v>
      </c>
      <c r="D83" s="36"/>
      <c r="E83" s="28" t="s">
        <v>2</v>
      </c>
      <c r="H83" t="s">
        <v>650</v>
      </c>
      <c r="I83" t="s">
        <v>645</v>
      </c>
      <c r="J83" t="s">
        <v>434</v>
      </c>
      <c r="L83" s="3" t="s">
        <v>430</v>
      </c>
      <c r="N83" t="s">
        <v>650</v>
      </c>
      <c r="O83" t="s">
        <v>435</v>
      </c>
      <c r="P83" t="s">
        <v>436</v>
      </c>
      <c r="R83" s="14" t="s">
        <v>497</v>
      </c>
      <c r="S83" s="2"/>
    </row>
    <row r="84" spans="1:19">
      <c r="A84" s="28" t="s">
        <v>650</v>
      </c>
      <c r="B84" s="28" t="s">
        <v>655</v>
      </c>
      <c r="C84" s="36" t="s">
        <v>460</v>
      </c>
      <c r="D84" s="36"/>
      <c r="E84" s="38" t="s">
        <v>2</v>
      </c>
      <c r="H84" t="s">
        <v>650</v>
      </c>
      <c r="I84" t="s">
        <v>653</v>
      </c>
      <c r="J84" t="s">
        <v>437</v>
      </c>
      <c r="L84" s="3" t="s">
        <v>430</v>
      </c>
      <c r="N84" t="s">
        <v>650</v>
      </c>
      <c r="O84" t="s">
        <v>435</v>
      </c>
      <c r="P84" t="s">
        <v>438</v>
      </c>
      <c r="R84" s="14" t="s">
        <v>497</v>
      </c>
    </row>
    <row r="85" spans="1:19">
      <c r="A85" s="32" t="s">
        <v>650</v>
      </c>
      <c r="B85" s="34"/>
      <c r="C85" s="34" t="s">
        <v>346</v>
      </c>
      <c r="D85" s="21"/>
      <c r="E85" s="38" t="s">
        <v>2</v>
      </c>
      <c r="F85"/>
      <c r="H85" t="s">
        <v>650</v>
      </c>
      <c r="I85" t="s">
        <v>653</v>
      </c>
      <c r="J85" t="s">
        <v>439</v>
      </c>
      <c r="L85" s="3" t="s">
        <v>430</v>
      </c>
      <c r="N85" t="s">
        <v>650</v>
      </c>
      <c r="O85" t="s">
        <v>435</v>
      </c>
      <c r="P85" t="s">
        <v>440</v>
      </c>
      <c r="R85" s="14" t="s">
        <v>497</v>
      </c>
    </row>
    <row r="86" spans="1:19">
      <c r="A86" s="28" t="s">
        <v>650</v>
      </c>
      <c r="B86" s="28" t="s">
        <v>495</v>
      </c>
      <c r="C86" s="36" t="s">
        <v>592</v>
      </c>
      <c r="D86" s="34"/>
      <c r="E86" s="28">
        <v>2</v>
      </c>
      <c r="H86" t="s">
        <v>650</v>
      </c>
      <c r="I86" t="s">
        <v>653</v>
      </c>
      <c r="J86" t="s">
        <v>441</v>
      </c>
      <c r="L86" s="3" t="s">
        <v>430</v>
      </c>
      <c r="N86" t="s">
        <v>650</v>
      </c>
      <c r="O86" t="s">
        <v>456</v>
      </c>
      <c r="P86" t="s">
        <v>442</v>
      </c>
      <c r="Q86" s="1"/>
      <c r="R86" s="14" t="s">
        <v>497</v>
      </c>
    </row>
    <row r="87" spans="1:19">
      <c r="A87" s="31" t="s">
        <v>650</v>
      </c>
      <c r="B87" s="28" t="s">
        <v>655</v>
      </c>
      <c r="C87" s="29" t="s">
        <v>499</v>
      </c>
      <c r="D87" s="37"/>
      <c r="E87" s="39" t="s">
        <v>643</v>
      </c>
      <c r="H87" t="s">
        <v>650</v>
      </c>
      <c r="I87" t="s">
        <v>653</v>
      </c>
      <c r="J87" t="s">
        <v>443</v>
      </c>
      <c r="L87" s="3" t="s">
        <v>430</v>
      </c>
      <c r="N87" t="s">
        <v>650</v>
      </c>
      <c r="O87" t="s">
        <v>510</v>
      </c>
      <c r="P87" t="s">
        <v>444</v>
      </c>
      <c r="Q87" s="1"/>
      <c r="R87" s="14" t="s">
        <v>497</v>
      </c>
    </row>
    <row r="88" spans="1:19">
      <c r="A88" s="32" t="s">
        <v>650</v>
      </c>
      <c r="B88" s="28" t="s">
        <v>495</v>
      </c>
      <c r="C88" s="34" t="s">
        <v>503</v>
      </c>
      <c r="D88" s="39"/>
      <c r="E88" s="28" t="s">
        <v>497</v>
      </c>
      <c r="H88" t="s">
        <v>650</v>
      </c>
      <c r="I88" t="s">
        <v>653</v>
      </c>
      <c r="J88" t="s">
        <v>445</v>
      </c>
      <c r="L88" s="3" t="s">
        <v>430</v>
      </c>
      <c r="N88" t="s">
        <v>650</v>
      </c>
      <c r="O88" t="s">
        <v>510</v>
      </c>
      <c r="P88" t="s">
        <v>293</v>
      </c>
      <c r="R88" s="14" t="s">
        <v>497</v>
      </c>
    </row>
    <row r="89" spans="1:19">
      <c r="A89" s="40" t="s">
        <v>650</v>
      </c>
      <c r="B89" s="28" t="s">
        <v>495</v>
      </c>
      <c r="C89" s="37" t="s">
        <v>642</v>
      </c>
      <c r="D89" s="36"/>
      <c r="E89"/>
      <c r="H89" t="s">
        <v>650</v>
      </c>
      <c r="I89" t="s">
        <v>294</v>
      </c>
      <c r="J89" t="s">
        <v>295</v>
      </c>
      <c r="L89" s="3" t="s">
        <v>430</v>
      </c>
      <c r="N89" t="s">
        <v>650</v>
      </c>
      <c r="O89" t="s">
        <v>645</v>
      </c>
      <c r="P89" t="s">
        <v>296</v>
      </c>
      <c r="Q89" s="1"/>
      <c r="R89" s="14" t="s">
        <v>497</v>
      </c>
      <c r="S89" s="2"/>
    </row>
    <row r="90" spans="1:19">
      <c r="A90" s="31" t="s">
        <v>650</v>
      </c>
      <c r="B90" s="28" t="s">
        <v>495</v>
      </c>
      <c r="C90" s="29" t="s">
        <v>647</v>
      </c>
      <c r="D90" s="39"/>
      <c r="E90" s="3"/>
      <c r="H90" t="s">
        <v>650</v>
      </c>
      <c r="I90" t="s">
        <v>273</v>
      </c>
      <c r="J90" t="s">
        <v>297</v>
      </c>
      <c r="K90" s="1"/>
      <c r="L90" s="3" t="s">
        <v>497</v>
      </c>
      <c r="N90" t="s">
        <v>650</v>
      </c>
      <c r="O90" t="s">
        <v>510</v>
      </c>
      <c r="P90" t="s">
        <v>298</v>
      </c>
      <c r="Q90" s="1"/>
      <c r="R90" s="14" t="s">
        <v>497</v>
      </c>
      <c r="S90" s="2"/>
    </row>
    <row r="91" spans="1:19">
      <c r="A91" s="9" t="s">
        <v>650</v>
      </c>
      <c r="B91" s="5" t="s">
        <v>38</v>
      </c>
      <c r="C91" s="171" t="s">
        <v>457</v>
      </c>
      <c r="D91"/>
      <c r="F91"/>
      <c r="H91" t="s">
        <v>650</v>
      </c>
      <c r="I91" t="s">
        <v>38</v>
      </c>
      <c r="J91" t="s">
        <v>299</v>
      </c>
      <c r="K91" s="1"/>
      <c r="L91" s="3" t="s">
        <v>497</v>
      </c>
      <c r="N91" t="s">
        <v>650</v>
      </c>
      <c r="O91" t="s">
        <v>510</v>
      </c>
      <c r="P91" t="s">
        <v>737</v>
      </c>
      <c r="Q91" t="s">
        <v>497</v>
      </c>
      <c r="R91" s="14" t="s">
        <v>497</v>
      </c>
      <c r="S91" s="2">
        <v>31920</v>
      </c>
    </row>
    <row r="92" spans="1:19">
      <c r="A92" s="18"/>
      <c r="B92" s="18"/>
      <c r="C92" s="21"/>
      <c r="D92" s="175"/>
      <c r="F92"/>
      <c r="H92" t="s">
        <v>650</v>
      </c>
      <c r="I92" t="s">
        <v>38</v>
      </c>
      <c r="J92" t="s">
        <v>738</v>
      </c>
      <c r="K92" s="1"/>
      <c r="L92" s="3" t="s">
        <v>497</v>
      </c>
      <c r="N92" t="s">
        <v>650</v>
      </c>
      <c r="O92" t="s">
        <v>510</v>
      </c>
      <c r="P92" t="s">
        <v>736</v>
      </c>
      <c r="R92" s="14" t="s">
        <v>497</v>
      </c>
      <c r="S92" s="2"/>
    </row>
    <row r="93" spans="1:19" ht="18">
      <c r="A93" s="18"/>
      <c r="B93" s="18"/>
      <c r="C93" s="174"/>
      <c r="D93"/>
      <c r="H93" t="s">
        <v>650</v>
      </c>
      <c r="I93" t="s">
        <v>38</v>
      </c>
      <c r="J93" t="s">
        <v>376</v>
      </c>
      <c r="K93" s="1"/>
      <c r="L93" s="3" t="s">
        <v>497</v>
      </c>
      <c r="N93" t="s">
        <v>650</v>
      </c>
      <c r="O93" t="s">
        <v>510</v>
      </c>
      <c r="P93" t="s">
        <v>377</v>
      </c>
      <c r="Q93" s="1"/>
      <c r="R93" s="14" t="s">
        <v>497</v>
      </c>
      <c r="S93" s="2"/>
    </row>
    <row r="94" spans="1:19">
      <c r="A94" s="3"/>
      <c r="B94"/>
      <c r="C94"/>
      <c r="D94"/>
      <c r="H94" t="s">
        <v>650</v>
      </c>
      <c r="I94" t="s">
        <v>421</v>
      </c>
      <c r="J94" t="s">
        <v>378</v>
      </c>
      <c r="K94" s="1"/>
      <c r="L94" s="3" t="s">
        <v>497</v>
      </c>
      <c r="N94" t="s">
        <v>650</v>
      </c>
      <c r="O94" t="s">
        <v>510</v>
      </c>
      <c r="P94" t="s">
        <v>379</v>
      </c>
      <c r="Q94" s="1"/>
      <c r="R94" s="14" t="s">
        <v>497</v>
      </c>
      <c r="S94" s="2"/>
    </row>
    <row r="95" spans="1:19">
      <c r="A95" s="3"/>
      <c r="B95"/>
      <c r="C95"/>
      <c r="D95"/>
      <c r="H95" t="s">
        <v>650</v>
      </c>
      <c r="I95" t="s">
        <v>38</v>
      </c>
      <c r="J95" t="s">
        <v>380</v>
      </c>
      <c r="K95" s="1"/>
      <c r="L95" s="3" t="s">
        <v>497</v>
      </c>
      <c r="N95" t="s">
        <v>650</v>
      </c>
      <c r="O95" t="s">
        <v>530</v>
      </c>
      <c r="P95" t="s">
        <v>531</v>
      </c>
      <c r="Q95" s="1"/>
      <c r="R95" s="14" t="s">
        <v>497</v>
      </c>
      <c r="S95" s="2"/>
    </row>
    <row r="96" spans="1:19">
      <c r="A96" s="3"/>
      <c r="B96"/>
      <c r="C96"/>
      <c r="D96"/>
      <c r="H96" t="s">
        <v>650</v>
      </c>
      <c r="I96" t="s">
        <v>645</v>
      </c>
      <c r="J96" t="s">
        <v>598</v>
      </c>
      <c r="L96" s="3" t="s">
        <v>497</v>
      </c>
      <c r="N96" t="s">
        <v>650</v>
      </c>
      <c r="O96" t="s">
        <v>510</v>
      </c>
      <c r="P96" t="s">
        <v>599</v>
      </c>
      <c r="R96" s="14" t="s">
        <v>497</v>
      </c>
    </row>
    <row r="97" spans="1:18">
      <c r="A97" s="3"/>
      <c r="B97"/>
      <c r="C97"/>
      <c r="D97"/>
      <c r="E97" s="3"/>
      <c r="H97" t="s">
        <v>650</v>
      </c>
      <c r="I97" t="s">
        <v>600</v>
      </c>
      <c r="J97" t="s">
        <v>601</v>
      </c>
      <c r="L97" s="3" t="s">
        <v>497</v>
      </c>
      <c r="N97" s="7" t="s">
        <v>602</v>
      </c>
      <c r="O97" s="10" t="s">
        <v>655</v>
      </c>
      <c r="P97" s="7" t="s">
        <v>603</v>
      </c>
      <c r="Q97" s="8"/>
      <c r="R97" s="13" t="s">
        <v>497</v>
      </c>
    </row>
    <row r="98" spans="1:18">
      <c r="A98" s="3"/>
      <c r="B98"/>
      <c r="C98"/>
      <c r="D98"/>
      <c r="E98" s="3"/>
      <c r="H98" t="s">
        <v>650</v>
      </c>
      <c r="I98" t="s">
        <v>604</v>
      </c>
      <c r="J98" t="s">
        <v>605</v>
      </c>
      <c r="K98" s="1"/>
      <c r="L98" s="3" t="s">
        <v>497</v>
      </c>
      <c r="N98" s="7" t="s">
        <v>602</v>
      </c>
      <c r="O98" s="7" t="s">
        <v>655</v>
      </c>
      <c r="P98" s="7" t="s">
        <v>606</v>
      </c>
      <c r="Q98" s="8"/>
      <c r="R98" s="13" t="s">
        <v>497</v>
      </c>
    </row>
    <row r="99" spans="1:18">
      <c r="A99" s="3"/>
      <c r="B99"/>
      <c r="C99"/>
      <c r="D99"/>
      <c r="E99" s="3"/>
      <c r="H99" t="s">
        <v>650</v>
      </c>
      <c r="I99" t="s">
        <v>427</v>
      </c>
      <c r="J99" t="s">
        <v>607</v>
      </c>
      <c r="K99" s="1"/>
      <c r="L99" s="3" t="s">
        <v>497</v>
      </c>
      <c r="N99" s="7" t="s">
        <v>602</v>
      </c>
      <c r="O99" s="7" t="s">
        <v>365</v>
      </c>
      <c r="P99" s="7" t="s">
        <v>471</v>
      </c>
      <c r="Q99" s="8"/>
      <c r="R99" s="13" t="s">
        <v>497</v>
      </c>
    </row>
    <row r="100" spans="1:18">
      <c r="A100" s="3"/>
      <c r="B100"/>
      <c r="C100"/>
      <c r="D100"/>
      <c r="E100" s="3"/>
      <c r="H100" t="s">
        <v>650</v>
      </c>
      <c r="I100" t="s">
        <v>427</v>
      </c>
      <c r="J100" t="s">
        <v>472</v>
      </c>
      <c r="K100" s="1"/>
      <c r="L100" s="3" t="s">
        <v>497</v>
      </c>
      <c r="N100" t="s">
        <v>650</v>
      </c>
      <c r="O100" t="s">
        <v>653</v>
      </c>
      <c r="P100" t="s">
        <v>321</v>
      </c>
      <c r="R100" s="14" t="s">
        <v>265</v>
      </c>
    </row>
    <row r="101" spans="1:18">
      <c r="A101" s="3"/>
      <c r="B101"/>
      <c r="C101"/>
      <c r="D101"/>
      <c r="E101" s="3"/>
      <c r="F101"/>
      <c r="H101" t="s">
        <v>650</v>
      </c>
      <c r="I101" t="s">
        <v>653</v>
      </c>
      <c r="J101" t="s">
        <v>322</v>
      </c>
      <c r="K101" s="1"/>
      <c r="L101" s="3" t="s">
        <v>497</v>
      </c>
      <c r="N101" t="s">
        <v>650</v>
      </c>
      <c r="O101" t="s">
        <v>510</v>
      </c>
      <c r="P101" t="s">
        <v>323</v>
      </c>
      <c r="Q101" s="1"/>
      <c r="R101" s="14" t="s">
        <v>265</v>
      </c>
    </row>
    <row r="102" spans="1:18">
      <c r="A102" s="3"/>
      <c r="B102" s="3"/>
      <c r="C102"/>
      <c r="D102"/>
      <c r="E102" s="3"/>
      <c r="H102" t="s">
        <v>650</v>
      </c>
      <c r="I102" t="s">
        <v>653</v>
      </c>
      <c r="J102" t="s">
        <v>324</v>
      </c>
      <c r="K102" s="1"/>
      <c r="L102" s="3" t="s">
        <v>497</v>
      </c>
      <c r="N102" t="s">
        <v>650</v>
      </c>
      <c r="O102" t="s">
        <v>325</v>
      </c>
      <c r="P102" t="s">
        <v>326</v>
      </c>
      <c r="Q102" s="1"/>
      <c r="R102" s="14" t="s">
        <v>265</v>
      </c>
    </row>
    <row r="103" spans="1:18">
      <c r="A103" s="3"/>
      <c r="B103" s="3"/>
      <c r="C103"/>
      <c r="D103"/>
      <c r="E103" s="3"/>
      <c r="H103" t="s">
        <v>650</v>
      </c>
      <c r="I103" t="s">
        <v>653</v>
      </c>
      <c r="J103" t="s">
        <v>188</v>
      </c>
      <c r="L103" s="3" t="s">
        <v>497</v>
      </c>
      <c r="N103" t="s">
        <v>650</v>
      </c>
      <c r="O103" t="s">
        <v>560</v>
      </c>
      <c r="P103" t="s">
        <v>189</v>
      </c>
      <c r="Q103" s="1"/>
      <c r="R103" s="14" t="s">
        <v>265</v>
      </c>
    </row>
    <row r="104" spans="1:18">
      <c r="A104" s="3"/>
      <c r="B104" s="3"/>
      <c r="C104"/>
      <c r="D104"/>
      <c r="E104" s="3"/>
      <c r="H104" t="s">
        <v>650</v>
      </c>
      <c r="I104" t="s">
        <v>653</v>
      </c>
      <c r="J104" t="s">
        <v>487</v>
      </c>
      <c r="L104" s="3" t="s">
        <v>497</v>
      </c>
      <c r="N104" s="7" t="s">
        <v>650</v>
      </c>
      <c r="O104" s="7" t="s">
        <v>560</v>
      </c>
      <c r="P104" s="7" t="s">
        <v>488</v>
      </c>
      <c r="Q104" s="8"/>
      <c r="R104" s="13" t="s">
        <v>265</v>
      </c>
    </row>
    <row r="105" spans="1:18">
      <c r="A105" s="3"/>
      <c r="B105" s="3"/>
      <c r="C105"/>
      <c r="D105"/>
      <c r="E105" s="3"/>
      <c r="H105" t="s">
        <v>650</v>
      </c>
      <c r="I105" t="s">
        <v>653</v>
      </c>
      <c r="J105" t="s">
        <v>489</v>
      </c>
      <c r="L105" s="3" t="s">
        <v>497</v>
      </c>
      <c r="N105" t="s">
        <v>650</v>
      </c>
      <c r="O105" t="s">
        <v>653</v>
      </c>
      <c r="P105" t="s">
        <v>195</v>
      </c>
      <c r="R105" s="14" t="s">
        <v>2</v>
      </c>
    </row>
    <row r="106" spans="1:18">
      <c r="A106" s="3"/>
      <c r="B106" s="3"/>
      <c r="C106"/>
      <c r="D106"/>
      <c r="E106" s="3"/>
      <c r="H106" t="s">
        <v>650</v>
      </c>
      <c r="I106" t="s">
        <v>127</v>
      </c>
      <c r="J106" t="s">
        <v>196</v>
      </c>
      <c r="L106" s="3" t="s">
        <v>497</v>
      </c>
      <c r="N106" t="s">
        <v>650</v>
      </c>
      <c r="O106" t="s">
        <v>197</v>
      </c>
      <c r="P106" t="s">
        <v>94</v>
      </c>
      <c r="R106" s="14" t="s">
        <v>2</v>
      </c>
    </row>
    <row r="107" spans="1:18">
      <c r="A107" s="3"/>
      <c r="B107" s="3"/>
      <c r="C107"/>
      <c r="D107"/>
      <c r="H107" t="s">
        <v>650</v>
      </c>
      <c r="I107" t="s">
        <v>95</v>
      </c>
      <c r="J107" t="s">
        <v>219</v>
      </c>
      <c r="K107" s="1"/>
      <c r="L107" s="3" t="s">
        <v>265</v>
      </c>
      <c r="N107" t="s">
        <v>650</v>
      </c>
      <c r="O107" t="s">
        <v>362</v>
      </c>
      <c r="P107" t="s">
        <v>906</v>
      </c>
      <c r="R107" s="14" t="s">
        <v>2</v>
      </c>
    </row>
    <row r="108" spans="1:18">
      <c r="A108" s="3"/>
      <c r="B108" s="3"/>
      <c r="C108"/>
      <c r="D108"/>
      <c r="H108" t="s">
        <v>650</v>
      </c>
      <c r="I108" t="s">
        <v>907</v>
      </c>
      <c r="J108" t="s">
        <v>908</v>
      </c>
      <c r="L108" s="3" t="s">
        <v>265</v>
      </c>
      <c r="N108" t="s">
        <v>650</v>
      </c>
      <c r="O108" t="s">
        <v>653</v>
      </c>
      <c r="P108" t="s">
        <v>909</v>
      </c>
      <c r="R108" s="14" t="s">
        <v>2</v>
      </c>
    </row>
    <row r="109" spans="1:18">
      <c r="A109" s="3"/>
      <c r="B109" s="3"/>
      <c r="C109"/>
      <c r="D109"/>
      <c r="H109" t="s">
        <v>650</v>
      </c>
      <c r="I109" t="s">
        <v>653</v>
      </c>
      <c r="J109" t="s">
        <v>910</v>
      </c>
      <c r="L109" s="3" t="s">
        <v>265</v>
      </c>
      <c r="N109" t="s">
        <v>650</v>
      </c>
      <c r="O109" t="s">
        <v>653</v>
      </c>
      <c r="P109" t="s">
        <v>911</v>
      </c>
      <c r="R109" s="14" t="s">
        <v>2</v>
      </c>
    </row>
    <row r="110" spans="1:18">
      <c r="A110" s="3"/>
      <c r="B110" s="3"/>
      <c r="C110"/>
      <c r="D110" s="7"/>
      <c r="F110"/>
      <c r="H110" t="s">
        <v>650</v>
      </c>
      <c r="I110" t="s">
        <v>912</v>
      </c>
      <c r="J110" t="s">
        <v>913</v>
      </c>
      <c r="K110" s="1"/>
      <c r="L110" s="3" t="s">
        <v>2</v>
      </c>
      <c r="N110" t="s">
        <v>650</v>
      </c>
      <c r="O110" t="s">
        <v>273</v>
      </c>
      <c r="P110" t="s">
        <v>914</v>
      </c>
      <c r="R110" s="14" t="s">
        <v>2</v>
      </c>
    </row>
    <row r="111" spans="1:18">
      <c r="A111" s="3"/>
      <c r="B111" s="3"/>
      <c r="C111"/>
      <c r="D111" s="7"/>
      <c r="H111" t="s">
        <v>650</v>
      </c>
      <c r="I111" t="s">
        <v>38</v>
      </c>
      <c r="J111" t="s">
        <v>915</v>
      </c>
      <c r="K111" s="1"/>
      <c r="L111" s="3" t="s">
        <v>2</v>
      </c>
      <c r="N111" t="s">
        <v>650</v>
      </c>
      <c r="O111" t="s">
        <v>653</v>
      </c>
      <c r="P111" t="s">
        <v>610</v>
      </c>
      <c r="R111" s="14" t="s">
        <v>2</v>
      </c>
    </row>
    <row r="112" spans="1:18">
      <c r="D112" s="7"/>
      <c r="F112"/>
      <c r="H112" t="s">
        <v>650</v>
      </c>
      <c r="I112" t="s">
        <v>611</v>
      </c>
      <c r="J112" t="s">
        <v>612</v>
      </c>
      <c r="K112" s="1"/>
      <c r="L112" s="3" t="s">
        <v>2</v>
      </c>
      <c r="N112" t="s">
        <v>650</v>
      </c>
      <c r="O112" t="s">
        <v>510</v>
      </c>
      <c r="P112" t="s">
        <v>695</v>
      </c>
      <c r="R112" s="14" t="s">
        <v>2</v>
      </c>
    </row>
    <row r="113" spans="4:18">
      <c r="H113" t="s">
        <v>650</v>
      </c>
      <c r="I113" t="s">
        <v>653</v>
      </c>
      <c r="J113" t="s">
        <v>564</v>
      </c>
      <c r="K113" s="1"/>
      <c r="L113" s="3" t="s">
        <v>2</v>
      </c>
      <c r="N113" t="s">
        <v>650</v>
      </c>
      <c r="O113" t="s">
        <v>510</v>
      </c>
      <c r="P113" t="s">
        <v>565</v>
      </c>
      <c r="Q113" s="1"/>
      <c r="R113" s="14" t="s">
        <v>2</v>
      </c>
    </row>
    <row r="114" spans="4:18">
      <c r="D114" s="7"/>
      <c r="H114" t="s">
        <v>650</v>
      </c>
      <c r="I114" t="s">
        <v>653</v>
      </c>
      <c r="J114" t="s">
        <v>566</v>
      </c>
      <c r="L114" s="3" t="s">
        <v>2</v>
      </c>
      <c r="N114" t="s">
        <v>650</v>
      </c>
      <c r="O114" t="s">
        <v>510</v>
      </c>
      <c r="P114" t="s">
        <v>567</v>
      </c>
      <c r="Q114" s="1"/>
      <c r="R114" s="14" t="s">
        <v>2</v>
      </c>
    </row>
    <row r="115" spans="4:18">
      <c r="D115" s="7"/>
      <c r="H115" t="s">
        <v>650</v>
      </c>
      <c r="I115" t="s">
        <v>653</v>
      </c>
      <c r="J115" t="s">
        <v>568</v>
      </c>
      <c r="L115" s="3" t="s">
        <v>2</v>
      </c>
      <c r="N115" s="7" t="s">
        <v>650</v>
      </c>
      <c r="O115" s="7" t="s">
        <v>569</v>
      </c>
      <c r="P115" s="7" t="s">
        <v>570</v>
      </c>
      <c r="Q115" s="7"/>
      <c r="R115" s="13" t="s">
        <v>2</v>
      </c>
    </row>
    <row r="116" spans="4:18">
      <c r="D116" s="7"/>
      <c r="F116"/>
      <c r="H116" t="s">
        <v>650</v>
      </c>
      <c r="I116" t="s">
        <v>653</v>
      </c>
      <c r="J116" t="s">
        <v>571</v>
      </c>
      <c r="L116" s="3" t="s">
        <v>2</v>
      </c>
      <c r="N116" t="s">
        <v>255</v>
      </c>
      <c r="O116" t="s">
        <v>273</v>
      </c>
      <c r="P116" t="s">
        <v>572</v>
      </c>
      <c r="Q116" s="1"/>
      <c r="R116" s="14" t="s">
        <v>2</v>
      </c>
    </row>
    <row r="117" spans="4:18">
      <c r="D117" s="7"/>
      <c r="F117"/>
      <c r="H117" t="s">
        <v>650</v>
      </c>
      <c r="I117" t="s">
        <v>653</v>
      </c>
      <c r="J117" t="s">
        <v>573</v>
      </c>
      <c r="L117" s="3" t="s">
        <v>2</v>
      </c>
      <c r="N117" t="s">
        <v>430</v>
      </c>
      <c r="O117" t="s">
        <v>273</v>
      </c>
      <c r="P117" t="s">
        <v>713</v>
      </c>
      <c r="R117" s="14" t="s">
        <v>2</v>
      </c>
    </row>
    <row r="118" spans="4:18">
      <c r="D118" s="7"/>
      <c r="F118"/>
      <c r="H118" t="s">
        <v>650</v>
      </c>
      <c r="I118" t="s">
        <v>714</v>
      </c>
      <c r="J118" t="s">
        <v>715</v>
      </c>
      <c r="L118" s="3" t="s">
        <v>2</v>
      </c>
      <c r="N118" t="s">
        <v>650</v>
      </c>
      <c r="O118" t="s">
        <v>653</v>
      </c>
      <c r="P118" t="s">
        <v>716</v>
      </c>
      <c r="R118" s="14" t="s">
        <v>827</v>
      </c>
    </row>
    <row r="119" spans="4:18">
      <c r="D119" s="7"/>
      <c r="F119"/>
      <c r="H119" t="s">
        <v>650</v>
      </c>
      <c r="I119" t="s">
        <v>717</v>
      </c>
      <c r="J119" t="s">
        <v>718</v>
      </c>
      <c r="L119" s="3" t="s">
        <v>2</v>
      </c>
      <c r="N119" t="s">
        <v>650</v>
      </c>
      <c r="O119" t="s">
        <v>653</v>
      </c>
      <c r="P119" t="s">
        <v>719</v>
      </c>
      <c r="R119" s="14" t="s">
        <v>827</v>
      </c>
    </row>
    <row r="120" spans="4:18">
      <c r="D120" s="7"/>
      <c r="F120"/>
      <c r="H120" t="s">
        <v>650</v>
      </c>
      <c r="I120" t="s">
        <v>717</v>
      </c>
      <c r="J120" t="s">
        <v>720</v>
      </c>
      <c r="L120" s="3" t="s">
        <v>2</v>
      </c>
      <c r="N120" t="s">
        <v>650</v>
      </c>
      <c r="O120" t="s">
        <v>273</v>
      </c>
      <c r="P120" t="s">
        <v>721</v>
      </c>
      <c r="R120" s="14" t="s">
        <v>827</v>
      </c>
    </row>
    <row r="121" spans="4:18">
      <c r="D121" s="7"/>
      <c r="H121" t="s">
        <v>650</v>
      </c>
      <c r="I121" t="s">
        <v>717</v>
      </c>
      <c r="J121" t="s">
        <v>722</v>
      </c>
      <c r="L121" s="3" t="s">
        <v>2</v>
      </c>
      <c r="N121" t="s">
        <v>650</v>
      </c>
      <c r="O121" t="s">
        <v>653</v>
      </c>
      <c r="P121" t="s">
        <v>143</v>
      </c>
      <c r="R121" s="14" t="s">
        <v>827</v>
      </c>
    </row>
    <row r="122" spans="4:18">
      <c r="D122" s="7"/>
      <c r="F122"/>
      <c r="H122" t="s">
        <v>650</v>
      </c>
      <c r="I122" t="s">
        <v>38</v>
      </c>
      <c r="J122" t="s">
        <v>144</v>
      </c>
      <c r="K122" s="1"/>
      <c r="L122" s="3" t="s">
        <v>145</v>
      </c>
      <c r="N122" t="s">
        <v>650</v>
      </c>
      <c r="O122" t="s">
        <v>653</v>
      </c>
      <c r="P122" t="s">
        <v>146</v>
      </c>
      <c r="R122" s="14" t="s">
        <v>827</v>
      </c>
    </row>
    <row r="123" spans="4:18">
      <c r="D123" s="7"/>
      <c r="F123"/>
      <c r="H123" t="s">
        <v>650</v>
      </c>
      <c r="I123" t="s">
        <v>651</v>
      </c>
      <c r="J123" t="s">
        <v>147</v>
      </c>
      <c r="L123" s="3" t="s">
        <v>827</v>
      </c>
      <c r="N123" t="s">
        <v>650</v>
      </c>
      <c r="O123" t="s">
        <v>653</v>
      </c>
      <c r="P123" t="s">
        <v>148</v>
      </c>
      <c r="R123" s="14" t="s">
        <v>827</v>
      </c>
    </row>
    <row r="124" spans="4:18">
      <c r="D124" s="7"/>
      <c r="F124"/>
      <c r="H124" t="s">
        <v>650</v>
      </c>
      <c r="I124" t="s">
        <v>38</v>
      </c>
      <c r="J124" t="s">
        <v>149</v>
      </c>
      <c r="K124" s="1"/>
      <c r="L124" s="3" t="s">
        <v>827</v>
      </c>
      <c r="N124" t="s">
        <v>650</v>
      </c>
      <c r="O124" t="s">
        <v>510</v>
      </c>
      <c r="P124" t="s">
        <v>150</v>
      </c>
      <c r="Q124" s="1"/>
      <c r="R124" s="14" t="s">
        <v>827</v>
      </c>
    </row>
    <row r="125" spans="4:18">
      <c r="D125" s="7"/>
      <c r="F125"/>
      <c r="H125" t="s">
        <v>650</v>
      </c>
      <c r="I125" t="s">
        <v>38</v>
      </c>
      <c r="J125" t="s">
        <v>300</v>
      </c>
      <c r="K125" s="1"/>
      <c r="L125" s="3" t="s">
        <v>827</v>
      </c>
      <c r="N125" t="s">
        <v>650</v>
      </c>
      <c r="O125" t="s">
        <v>510</v>
      </c>
      <c r="P125" t="s">
        <v>301</v>
      </c>
      <c r="Q125" s="1"/>
      <c r="R125" s="14" t="s">
        <v>827</v>
      </c>
    </row>
    <row r="126" spans="4:18">
      <c r="D126" s="7"/>
      <c r="H126" t="s">
        <v>650</v>
      </c>
      <c r="I126" t="s">
        <v>421</v>
      </c>
      <c r="J126" t="s">
        <v>302</v>
      </c>
      <c r="K126" s="1"/>
      <c r="L126" s="3" t="s">
        <v>827</v>
      </c>
      <c r="N126" t="s">
        <v>255</v>
      </c>
      <c r="O126" t="s">
        <v>303</v>
      </c>
      <c r="P126" t="s">
        <v>739</v>
      </c>
      <c r="R126" s="14" t="s">
        <v>827</v>
      </c>
    </row>
    <row r="127" spans="4:18">
      <c r="D127" s="7"/>
      <c r="H127" t="s">
        <v>650</v>
      </c>
      <c r="I127" t="s">
        <v>421</v>
      </c>
      <c r="J127" t="s">
        <v>740</v>
      </c>
      <c r="K127" s="1"/>
      <c r="L127" s="3" t="s">
        <v>827</v>
      </c>
      <c r="N127" t="s">
        <v>430</v>
      </c>
      <c r="O127" t="s">
        <v>653</v>
      </c>
      <c r="P127" t="s">
        <v>741</v>
      </c>
      <c r="R127" s="14" t="s">
        <v>827</v>
      </c>
    </row>
    <row r="128" spans="4:18">
      <c r="D128" s="7"/>
      <c r="F128"/>
      <c r="H128" t="s">
        <v>650</v>
      </c>
      <c r="I128" t="s">
        <v>742</v>
      </c>
      <c r="J128" t="s">
        <v>743</v>
      </c>
      <c r="L128" s="3" t="s">
        <v>827</v>
      </c>
      <c r="N128" t="s">
        <v>650</v>
      </c>
      <c r="O128" t="s">
        <v>653</v>
      </c>
      <c r="P128" t="s">
        <v>744</v>
      </c>
      <c r="R128" s="14" t="s">
        <v>608</v>
      </c>
    </row>
    <row r="129" spans="4:18">
      <c r="D129" s="7"/>
      <c r="F129"/>
      <c r="H129" t="s">
        <v>650</v>
      </c>
      <c r="I129" t="s">
        <v>653</v>
      </c>
      <c r="J129" t="s">
        <v>609</v>
      </c>
      <c r="K129" s="1"/>
      <c r="L129" s="3" t="s">
        <v>827</v>
      </c>
      <c r="N129" t="s">
        <v>650</v>
      </c>
      <c r="O129" t="s">
        <v>655</v>
      </c>
      <c r="P129" t="s">
        <v>473</v>
      </c>
      <c r="R129" s="14" t="s">
        <v>361</v>
      </c>
    </row>
    <row r="130" spans="4:18">
      <c r="D130" s="7"/>
      <c r="F130"/>
      <c r="H130" t="s">
        <v>650</v>
      </c>
      <c r="I130" t="s">
        <v>653</v>
      </c>
      <c r="J130" t="s">
        <v>474</v>
      </c>
      <c r="K130" s="1"/>
      <c r="L130" s="3" t="s">
        <v>827</v>
      </c>
      <c r="N130" t="s">
        <v>650</v>
      </c>
      <c r="O130" t="s">
        <v>653</v>
      </c>
      <c r="P130" t="s">
        <v>475</v>
      </c>
    </row>
    <row r="131" spans="4:18">
      <c r="D131" s="7"/>
      <c r="F131"/>
      <c r="H131" t="s">
        <v>650</v>
      </c>
      <c r="I131" t="s">
        <v>653</v>
      </c>
      <c r="J131" t="s">
        <v>476</v>
      </c>
      <c r="K131" s="1"/>
      <c r="L131" s="3" t="s">
        <v>827</v>
      </c>
      <c r="N131" t="s">
        <v>650</v>
      </c>
      <c r="O131" t="s">
        <v>655</v>
      </c>
      <c r="P131" t="s">
        <v>477</v>
      </c>
    </row>
    <row r="132" spans="4:18">
      <c r="D132" s="7"/>
      <c r="F132"/>
      <c r="H132" t="s">
        <v>650</v>
      </c>
      <c r="I132" t="s">
        <v>653</v>
      </c>
      <c r="J132" t="s">
        <v>327</v>
      </c>
      <c r="L132" s="3" t="s">
        <v>827</v>
      </c>
      <c r="N132" s="7" t="s">
        <v>650</v>
      </c>
      <c r="O132" s="7" t="s">
        <v>655</v>
      </c>
      <c r="P132" s="7" t="s">
        <v>328</v>
      </c>
      <c r="Q132" s="7"/>
      <c r="R132" s="13"/>
    </row>
    <row r="133" spans="4:18">
      <c r="D133" s="7"/>
      <c r="F133"/>
      <c r="H133" s="9" t="s">
        <v>602</v>
      </c>
      <c r="I133" s="9" t="s">
        <v>329</v>
      </c>
      <c r="J133" s="7" t="s">
        <v>330</v>
      </c>
      <c r="K133" s="8"/>
      <c r="L133" s="9"/>
      <c r="N133" s="7"/>
      <c r="O133" s="7"/>
      <c r="Q133" s="7"/>
      <c r="R133" s="13"/>
    </row>
    <row r="134" spans="4:18">
      <c r="D134" s="7"/>
      <c r="F134"/>
      <c r="H134" s="9" t="s">
        <v>602</v>
      </c>
      <c r="I134" s="9" t="s">
        <v>585</v>
      </c>
      <c r="J134" s="7" t="s">
        <v>446</v>
      </c>
      <c r="K134" s="8"/>
      <c r="L134" s="9" t="s">
        <v>2</v>
      </c>
      <c r="N134" t="s">
        <v>430</v>
      </c>
      <c r="O134" t="s">
        <v>653</v>
      </c>
      <c r="P134" t="s">
        <v>447</v>
      </c>
    </row>
    <row r="135" spans="4:18">
      <c r="D135" s="7"/>
      <c r="F135"/>
      <c r="H135" s="9" t="s">
        <v>650</v>
      </c>
      <c r="I135" s="9" t="s">
        <v>655</v>
      </c>
      <c r="J135" s="7" t="s">
        <v>448</v>
      </c>
      <c r="K135" s="8"/>
      <c r="L135" s="9">
        <v>1</v>
      </c>
      <c r="N135" s="9" t="s">
        <v>650</v>
      </c>
      <c r="O135" s="9" t="s">
        <v>655</v>
      </c>
      <c r="P135" s="7" t="s">
        <v>449</v>
      </c>
      <c r="Q135" s="8"/>
      <c r="R135" s="9">
        <v>1</v>
      </c>
    </row>
    <row r="136" spans="4:18">
      <c r="D136" s="7"/>
      <c r="F136"/>
      <c r="H136" s="9" t="s">
        <v>650</v>
      </c>
      <c r="I136" s="9" t="s">
        <v>655</v>
      </c>
      <c r="J136" s="7" t="s">
        <v>450</v>
      </c>
      <c r="K136" s="8"/>
      <c r="L136" s="9" t="s">
        <v>497</v>
      </c>
      <c r="N136" s="9" t="s">
        <v>650</v>
      </c>
      <c r="O136" s="9" t="s">
        <v>655</v>
      </c>
      <c r="P136" s="7" t="s">
        <v>451</v>
      </c>
      <c r="Q136" s="8"/>
      <c r="R136" s="9" t="s">
        <v>497</v>
      </c>
    </row>
    <row r="137" spans="4:18">
      <c r="D137" s="7"/>
      <c r="F137"/>
      <c r="H137" s="9" t="s">
        <v>650</v>
      </c>
      <c r="I137" s="9" t="s">
        <v>452</v>
      </c>
      <c r="J137" s="7" t="s">
        <v>453</v>
      </c>
      <c r="K137" s="7"/>
      <c r="L137" s="9" t="s">
        <v>426</v>
      </c>
      <c r="N137" s="9" t="s">
        <v>650</v>
      </c>
      <c r="O137" s="9" t="s">
        <v>655</v>
      </c>
      <c r="P137" s="7" t="s">
        <v>593</v>
      </c>
      <c r="Q137" s="8"/>
      <c r="R137" s="9" t="s">
        <v>497</v>
      </c>
    </row>
    <row r="138" spans="4:18">
      <c r="D138" s="7"/>
      <c r="F138"/>
      <c r="H138" s="9" t="s">
        <v>650</v>
      </c>
      <c r="I138" s="12" t="s">
        <v>655</v>
      </c>
      <c r="J138" s="7" t="s">
        <v>498</v>
      </c>
      <c r="K138" s="8"/>
      <c r="N138" s="12" t="s">
        <v>650</v>
      </c>
      <c r="O138" s="12" t="s">
        <v>655</v>
      </c>
      <c r="P138" s="10" t="s">
        <v>366</v>
      </c>
      <c r="Q138" s="11"/>
      <c r="R138" s="12">
        <v>2</v>
      </c>
    </row>
    <row r="139" spans="4:18">
      <c r="D139" s="7"/>
      <c r="F139"/>
      <c r="H139" s="3" t="s">
        <v>650</v>
      </c>
      <c r="I139" s="9" t="s">
        <v>655</v>
      </c>
      <c r="J139" t="s">
        <v>726</v>
      </c>
      <c r="N139" s="9" t="s">
        <v>602</v>
      </c>
      <c r="O139" s="9" t="s">
        <v>655</v>
      </c>
      <c r="P139" s="7" t="s">
        <v>586</v>
      </c>
      <c r="Q139" s="8"/>
      <c r="R139" s="9" t="s">
        <v>497</v>
      </c>
    </row>
    <row r="140" spans="4:18">
      <c r="D140" s="7"/>
      <c r="F140"/>
      <c r="H140" s="9" t="s">
        <v>650</v>
      </c>
      <c r="I140" s="9" t="s">
        <v>655</v>
      </c>
      <c r="J140" s="7" t="s">
        <v>587</v>
      </c>
      <c r="K140" s="7" t="s">
        <v>588</v>
      </c>
      <c r="N140" s="9" t="s">
        <v>602</v>
      </c>
      <c r="O140" s="9" t="s">
        <v>655</v>
      </c>
      <c r="P140" s="7" t="s">
        <v>589</v>
      </c>
      <c r="Q140" s="7"/>
      <c r="R140" s="9" t="s">
        <v>827</v>
      </c>
    </row>
    <row r="141" spans="4:18">
      <c r="D141" s="7"/>
      <c r="F141"/>
      <c r="H141" s="9" t="s">
        <v>650</v>
      </c>
      <c r="I141" s="12" t="s">
        <v>655</v>
      </c>
      <c r="J141" s="7" t="s">
        <v>590</v>
      </c>
      <c r="K141" s="8"/>
      <c r="N141" s="12" t="s">
        <v>650</v>
      </c>
      <c r="O141" s="9" t="s">
        <v>655</v>
      </c>
      <c r="P141" s="10" t="s">
        <v>829</v>
      </c>
      <c r="Q141" s="10"/>
      <c r="R141" s="12" t="s">
        <v>830</v>
      </c>
    </row>
    <row r="142" spans="4:18">
      <c r="D142" s="7"/>
      <c r="F142"/>
      <c r="H142" s="9" t="s">
        <v>650</v>
      </c>
      <c r="I142" s="9" t="s">
        <v>655</v>
      </c>
      <c r="J142" s="7" t="s">
        <v>546</v>
      </c>
      <c r="K142" s="8"/>
      <c r="N142" s="3" t="s">
        <v>650</v>
      </c>
      <c r="O142" s="3" t="s">
        <v>273</v>
      </c>
      <c r="P142" t="s">
        <v>547</v>
      </c>
      <c r="R142" s="3" t="s">
        <v>497</v>
      </c>
    </row>
    <row r="143" spans="4:18">
      <c r="D143" s="7"/>
      <c r="F143"/>
      <c r="H143" s="9" t="s">
        <v>650</v>
      </c>
      <c r="I143" s="9" t="s">
        <v>655</v>
      </c>
      <c r="J143" s="7" t="s">
        <v>548</v>
      </c>
      <c r="K143" s="8"/>
      <c r="N143" s="3" t="s">
        <v>650</v>
      </c>
      <c r="O143" s="9" t="s">
        <v>655</v>
      </c>
      <c r="P143" t="s">
        <v>549</v>
      </c>
      <c r="R143" s="3" t="s">
        <v>497</v>
      </c>
    </row>
    <row r="144" spans="4:18">
      <c r="D144" s="7"/>
      <c r="F144"/>
      <c r="H144" s="9" t="s">
        <v>650</v>
      </c>
      <c r="I144" s="12" t="s">
        <v>655</v>
      </c>
      <c r="J144" s="7" t="s">
        <v>550</v>
      </c>
      <c r="K144" s="7"/>
      <c r="N144" s="9" t="s">
        <v>650</v>
      </c>
      <c r="O144" s="12" t="s">
        <v>655</v>
      </c>
      <c r="P144" s="7" t="s">
        <v>398</v>
      </c>
      <c r="Q144" s="8"/>
      <c r="R144" s="9" t="s">
        <v>2</v>
      </c>
    </row>
    <row r="145" spans="4:18">
      <c r="D145" s="7"/>
      <c r="F145"/>
      <c r="H145" s="9" t="s">
        <v>650</v>
      </c>
      <c r="I145" s="9" t="s">
        <v>655</v>
      </c>
      <c r="J145" s="7" t="s">
        <v>399</v>
      </c>
      <c r="K145" s="7"/>
      <c r="N145" s="3" t="s">
        <v>650</v>
      </c>
      <c r="O145" s="3" t="s">
        <v>655</v>
      </c>
      <c r="P145" t="s">
        <v>400</v>
      </c>
      <c r="R145" s="3" t="s">
        <v>827</v>
      </c>
    </row>
    <row r="146" spans="4:18">
      <c r="D146" s="7"/>
      <c r="F146"/>
    </row>
    <row r="147" spans="4:18">
      <c r="D147" s="7"/>
      <c r="F147"/>
    </row>
    <row r="148" spans="4:18">
      <c r="D148" s="7"/>
      <c r="F148"/>
    </row>
    <row r="149" spans="4:18">
      <c r="D149" s="7"/>
      <c r="F149"/>
      <c r="G149"/>
    </row>
    <row r="150" spans="4:18">
      <c r="D150" s="7"/>
    </row>
    <row r="151" spans="4:18">
      <c r="D151" s="7"/>
    </row>
    <row r="152" spans="4:18">
      <c r="D152" s="7"/>
    </row>
    <row r="153" spans="4:18">
      <c r="D153" s="7"/>
    </row>
    <row r="154" spans="4:18">
      <c r="D154" s="7"/>
    </row>
    <row r="155" spans="4:18">
      <c r="D155" s="7"/>
    </row>
    <row r="156" spans="4:18">
      <c r="D156" s="7"/>
    </row>
    <row r="157" spans="4:18">
      <c r="D157" s="7"/>
      <c r="F157"/>
    </row>
    <row r="158" spans="4:18">
      <c r="D158" s="7"/>
    </row>
    <row r="159" spans="4:18">
      <c r="D159" s="7"/>
      <c r="F159"/>
    </row>
    <row r="160" spans="4:18">
      <c r="D160" s="7"/>
    </row>
    <row r="161" spans="4:7">
      <c r="D161" s="7"/>
    </row>
    <row r="162" spans="4:7">
      <c r="D162" s="7"/>
      <c r="F162"/>
    </row>
    <row r="165" spans="4:7">
      <c r="G165"/>
    </row>
    <row r="168" spans="4:7">
      <c r="D168" s="7"/>
    </row>
    <row r="171" spans="4:7">
      <c r="D171" s="7"/>
    </row>
    <row r="172" spans="4:7">
      <c r="D172" s="7"/>
    </row>
    <row r="173" spans="4:7">
      <c r="F173"/>
    </row>
    <row r="174" spans="4:7">
      <c r="D174" s="7"/>
    </row>
    <row r="175" spans="4:7">
      <c r="D175" s="7"/>
    </row>
    <row r="176" spans="4:7">
      <c r="D176" s="7"/>
      <c r="F176"/>
    </row>
    <row r="177" spans="1:18">
      <c r="D177" s="7"/>
    </row>
    <row r="178" spans="1:18">
      <c r="D178" s="7"/>
      <c r="F178"/>
    </row>
    <row r="179" spans="1:18">
      <c r="D179" s="7"/>
      <c r="F179"/>
    </row>
    <row r="180" spans="1:18">
      <c r="D180" s="7"/>
      <c r="F180"/>
    </row>
    <row r="181" spans="1:18">
      <c r="F181"/>
    </row>
    <row r="182" spans="1:18">
      <c r="F182"/>
      <c r="G182"/>
    </row>
    <row r="183" spans="1:18" s="2" customFormat="1">
      <c r="A183" s="9"/>
      <c r="B183" s="9"/>
      <c r="C183" s="7"/>
      <c r="D183" s="8"/>
      <c r="E183" s="9"/>
      <c r="F183"/>
      <c r="G183"/>
      <c r="H183"/>
      <c r="I183"/>
      <c r="J183"/>
      <c r="K183"/>
      <c r="L183" s="3"/>
      <c r="M183"/>
      <c r="R183" s="16"/>
    </row>
    <row r="184" spans="1:18">
      <c r="D184" s="7"/>
      <c r="F184"/>
    </row>
    <row r="185" spans="1:18">
      <c r="D185" s="7"/>
    </row>
    <row r="186" spans="1:18">
      <c r="D186" s="7"/>
      <c r="F186"/>
    </row>
    <row r="187" spans="1:18">
      <c r="D187" s="7"/>
    </row>
    <row r="188" spans="1:18">
      <c r="D188" s="7"/>
      <c r="F188"/>
    </row>
    <row r="189" spans="1:18">
      <c r="D189" s="7"/>
    </row>
    <row r="190" spans="1:18">
      <c r="D190" s="7"/>
      <c r="F190"/>
    </row>
    <row r="191" spans="1:18">
      <c r="D191" s="7"/>
      <c r="F191"/>
    </row>
    <row r="192" spans="1:18">
      <c r="D192" s="7"/>
    </row>
    <row r="193" spans="4:6">
      <c r="D193" s="7"/>
    </row>
    <row r="194" spans="4:6">
      <c r="D194" s="7"/>
    </row>
    <row r="195" spans="4:6">
      <c r="D195" s="7"/>
    </row>
    <row r="196" spans="4:6">
      <c r="D196" s="7"/>
    </row>
    <row r="197" spans="4:6">
      <c r="D197" s="7"/>
    </row>
    <row r="198" spans="4:6">
      <c r="D198" s="7"/>
    </row>
    <row r="199" spans="4:6">
      <c r="D199" s="7"/>
    </row>
    <row r="200" spans="4:6">
      <c r="D200" s="7"/>
      <c r="F200"/>
    </row>
    <row r="201" spans="4:6">
      <c r="D201" s="7"/>
      <c r="F201"/>
    </row>
    <row r="202" spans="4:6">
      <c r="D202" s="7"/>
      <c r="F202"/>
    </row>
    <row r="203" spans="4:6">
      <c r="D203" s="7"/>
      <c r="F203"/>
    </row>
    <row r="204" spans="4:6">
      <c r="D204" s="7"/>
      <c r="F204"/>
    </row>
    <row r="205" spans="4:6">
      <c r="D205" s="7"/>
      <c r="F205"/>
    </row>
    <row r="206" spans="4:6">
      <c r="D206" s="7"/>
      <c r="F206"/>
    </row>
    <row r="207" spans="4:6">
      <c r="D207" s="7"/>
      <c r="F207"/>
    </row>
    <row r="208" spans="4:6">
      <c r="F208"/>
    </row>
    <row r="209" spans="4:6">
      <c r="D209" s="7"/>
      <c r="F209"/>
    </row>
    <row r="210" spans="4:6">
      <c r="D210" s="7"/>
      <c r="F210"/>
    </row>
    <row r="211" spans="4:6">
      <c r="D211" s="7"/>
      <c r="F211"/>
    </row>
    <row r="212" spans="4:6">
      <c r="D212" s="7"/>
      <c r="F212"/>
    </row>
    <row r="213" spans="4:6">
      <c r="D213" s="7"/>
      <c r="F213"/>
    </row>
    <row r="214" spans="4:6">
      <c r="D214" s="7"/>
      <c r="F214"/>
    </row>
    <row r="215" spans="4:6">
      <c r="D215" s="7"/>
      <c r="F215"/>
    </row>
    <row r="216" spans="4:6">
      <c r="D216" s="7"/>
      <c r="F216"/>
    </row>
    <row r="217" spans="4:6">
      <c r="D217" s="7"/>
      <c r="F217"/>
    </row>
    <row r="218" spans="4:6">
      <c r="D218" s="7"/>
      <c r="F218"/>
    </row>
    <row r="219" spans="4:6">
      <c r="D219" s="7"/>
      <c r="F219"/>
    </row>
    <row r="220" spans="4:6">
      <c r="D220" s="7"/>
      <c r="F220"/>
    </row>
    <row r="221" spans="4:6">
      <c r="D221" s="7"/>
      <c r="F221"/>
    </row>
    <row r="222" spans="4:6">
      <c r="D222" s="7"/>
      <c r="F222"/>
    </row>
    <row r="223" spans="4:6">
      <c r="D223" s="7"/>
    </row>
    <row r="224" spans="4:6">
      <c r="D224" s="7"/>
    </row>
    <row r="225" spans="4:4">
      <c r="D225" s="7"/>
    </row>
    <row r="226" spans="4:4">
      <c r="D226" s="7"/>
    </row>
    <row r="227" spans="4:4">
      <c r="D227" s="7"/>
    </row>
    <row r="228" spans="4:4">
      <c r="D228" s="7"/>
    </row>
    <row r="229" spans="4:4">
      <c r="D229" s="7"/>
    </row>
    <row r="230" spans="4:4">
      <c r="D230" s="7"/>
    </row>
    <row r="231" spans="4:4">
      <c r="D231" s="7"/>
    </row>
    <row r="232" spans="4:4">
      <c r="D232" s="7"/>
    </row>
    <row r="233" spans="4:4">
      <c r="D233" s="7"/>
    </row>
    <row r="234" spans="4:4">
      <c r="D234" s="7"/>
    </row>
    <row r="235" spans="4:4">
      <c r="D235" s="7"/>
    </row>
    <row r="236" spans="4:4">
      <c r="D236" s="7"/>
    </row>
    <row r="237" spans="4:4">
      <c r="D237" s="7"/>
    </row>
    <row r="238" spans="4:4">
      <c r="D238" s="7"/>
    </row>
    <row r="239" spans="4:4">
      <c r="D239" s="7"/>
    </row>
    <row r="240" spans="4:4">
      <c r="D240" s="7"/>
    </row>
    <row r="241" spans="4:4">
      <c r="D241" s="7"/>
    </row>
    <row r="242" spans="4:4">
      <c r="D242" s="7"/>
    </row>
    <row r="243" spans="4:4">
      <c r="D243" s="7"/>
    </row>
    <row r="244" spans="4:4">
      <c r="D244" s="7"/>
    </row>
    <row r="245" spans="4:4">
      <c r="D245" s="7"/>
    </row>
    <row r="246" spans="4:4">
      <c r="D246" s="7"/>
    </row>
    <row r="247" spans="4:4">
      <c r="D247" s="7"/>
    </row>
    <row r="248" spans="4:4">
      <c r="D248" s="7"/>
    </row>
    <row r="249" spans="4:4">
      <c r="D249" s="7"/>
    </row>
    <row r="250" spans="4:4">
      <c r="D250" s="7"/>
    </row>
    <row r="251" spans="4:4">
      <c r="D251" s="7"/>
    </row>
    <row r="252" spans="4:4">
      <c r="D252" s="7"/>
    </row>
    <row r="253" spans="4:4">
      <c r="D253" s="7"/>
    </row>
    <row r="254" spans="4:4">
      <c r="D254" s="7"/>
    </row>
    <row r="255" spans="4:4">
      <c r="D255" s="7"/>
    </row>
    <row r="256" spans="4:4">
      <c r="D256" s="7"/>
    </row>
    <row r="257" spans="4:4">
      <c r="D257" s="7"/>
    </row>
    <row r="258" spans="4:4">
      <c r="D258" s="7"/>
    </row>
    <row r="259" spans="4:4">
      <c r="D259" s="7"/>
    </row>
    <row r="260" spans="4:4">
      <c r="D260" s="7"/>
    </row>
    <row r="261" spans="4:4">
      <c r="D261" s="7"/>
    </row>
    <row r="262" spans="4:4">
      <c r="D262" s="7"/>
    </row>
    <row r="263" spans="4:4">
      <c r="D263" s="7"/>
    </row>
    <row r="264" spans="4:4">
      <c r="D264" s="7"/>
    </row>
    <row r="265" spans="4:4">
      <c r="D265" s="7"/>
    </row>
    <row r="266" spans="4:4">
      <c r="D266" s="7"/>
    </row>
    <row r="267" spans="4:4">
      <c r="D267" s="7"/>
    </row>
    <row r="268" spans="4:4">
      <c r="D268" s="7"/>
    </row>
    <row r="269" spans="4:4">
      <c r="D269" s="7"/>
    </row>
  </sheetData>
  <phoneticPr fontId="11"/>
  <printOptions horizontalCentered="1" verticalCentered="1"/>
  <pageMargins left="0" right="0" top="1" bottom="1" header="0.5" footer="0.5"/>
  <pageSetup scale="125" fitToHeight="99" orientation="portrait" horizontalDpi="4294967292" verticalDpi="4294967292"/>
  <headerFooter>
    <oddHeader>&amp;f</oddHeader>
    <oddFooter>Page &amp;P     &amp;B&amp;D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>
    <pageSetUpPr fitToPage="1"/>
  </sheetPr>
  <dimension ref="A1:J40"/>
  <sheetViews>
    <sheetView topLeftCell="B1" workbookViewId="0">
      <selection activeCell="B5" sqref="A5:XFD5"/>
    </sheetView>
  </sheetViews>
  <sheetFormatPr baseColWidth="10" defaultRowHeight="16" x14ac:dyDescent="0"/>
  <cols>
    <col min="1" max="1" width="8.375" style="47" customWidth="1"/>
    <col min="2" max="2" width="39.875" style="48" customWidth="1"/>
    <col min="3" max="4" width="8.375" style="47" customWidth="1"/>
    <col min="5" max="5" width="10.125" style="48" customWidth="1"/>
    <col min="6" max="8" width="8.375" style="48" customWidth="1"/>
    <col min="9" max="9" width="17.375" style="48" customWidth="1"/>
  </cols>
  <sheetData>
    <row r="1" spans="1:10" ht="48">
      <c r="A1" s="159" t="s">
        <v>633</v>
      </c>
      <c r="B1" s="160" t="s">
        <v>634</v>
      </c>
      <c r="C1" s="159" t="s">
        <v>635</v>
      </c>
      <c r="D1" s="159" t="s">
        <v>636</v>
      </c>
      <c r="E1" s="160" t="s">
        <v>637</v>
      </c>
      <c r="F1" s="160" t="s">
        <v>638</v>
      </c>
      <c r="G1" s="161" t="s">
        <v>639</v>
      </c>
      <c r="H1" s="162" t="s">
        <v>684</v>
      </c>
      <c r="I1" s="162" t="s">
        <v>685</v>
      </c>
      <c r="J1" s="162"/>
    </row>
    <row r="2" spans="1:10" ht="32">
      <c r="A2" s="47">
        <f>C2/D2</f>
        <v>50</v>
      </c>
      <c r="B2" s="48" t="s">
        <v>686</v>
      </c>
      <c r="C2" s="47">
        <v>500</v>
      </c>
      <c r="D2" s="47">
        <v>10</v>
      </c>
      <c r="E2" s="48" t="s">
        <v>687</v>
      </c>
      <c r="F2" s="48" t="s">
        <v>273</v>
      </c>
      <c r="H2" s="48" t="s">
        <v>688</v>
      </c>
      <c r="I2" s="48" t="s">
        <v>847</v>
      </c>
    </row>
    <row r="3" spans="1:10">
      <c r="A3" s="47">
        <f t="shared" ref="A3:A24" si="0">C3/D3</f>
        <v>20</v>
      </c>
      <c r="B3" s="48" t="s">
        <v>848</v>
      </c>
      <c r="C3" s="47">
        <v>200</v>
      </c>
      <c r="D3" s="47">
        <v>10</v>
      </c>
      <c r="E3" s="48" t="s">
        <v>849</v>
      </c>
    </row>
    <row r="4" spans="1:10">
      <c r="A4" s="47">
        <f t="shared" si="0"/>
        <v>10</v>
      </c>
      <c r="B4" s="48" t="s">
        <v>850</v>
      </c>
      <c r="C4" s="47">
        <v>50</v>
      </c>
      <c r="D4" s="47">
        <v>5</v>
      </c>
      <c r="E4" s="48" t="s">
        <v>687</v>
      </c>
      <c r="F4" s="48" t="s">
        <v>273</v>
      </c>
    </row>
    <row r="5" spans="1:10">
      <c r="A5" s="47">
        <f t="shared" si="0"/>
        <v>10</v>
      </c>
      <c r="B5" s="48" t="s">
        <v>851</v>
      </c>
      <c r="C5" s="47">
        <v>100</v>
      </c>
      <c r="D5" s="47">
        <v>10</v>
      </c>
      <c r="E5" s="48" t="s">
        <v>560</v>
      </c>
    </row>
    <row r="6" spans="1:10">
      <c r="A6" s="47">
        <f t="shared" si="0"/>
        <v>6</v>
      </c>
      <c r="B6" s="48" t="s">
        <v>852</v>
      </c>
      <c r="C6" s="47">
        <v>30</v>
      </c>
      <c r="D6" s="47">
        <v>5</v>
      </c>
      <c r="E6" s="48" t="s">
        <v>273</v>
      </c>
      <c r="F6" s="48" t="s">
        <v>560</v>
      </c>
    </row>
    <row r="7" spans="1:10">
      <c r="A7" s="47">
        <f t="shared" si="0"/>
        <v>5</v>
      </c>
      <c r="B7" s="48" t="s">
        <v>853</v>
      </c>
      <c r="C7" s="47">
        <v>100</v>
      </c>
      <c r="D7" s="47">
        <v>20</v>
      </c>
      <c r="E7" s="48" t="s">
        <v>849</v>
      </c>
    </row>
    <row r="8" spans="1:10">
      <c r="A8" s="47">
        <f t="shared" si="0"/>
        <v>5</v>
      </c>
      <c r="B8" s="48" t="s">
        <v>854</v>
      </c>
      <c r="C8" s="47">
        <v>50</v>
      </c>
      <c r="D8" s="47">
        <v>10</v>
      </c>
      <c r="E8" s="48" t="s">
        <v>855</v>
      </c>
    </row>
    <row r="9" spans="1:10">
      <c r="A9" s="47">
        <f t="shared" si="0"/>
        <v>2</v>
      </c>
      <c r="B9" s="48" t="s">
        <v>659</v>
      </c>
      <c r="C9" s="47">
        <v>100</v>
      </c>
      <c r="D9" s="47">
        <v>50</v>
      </c>
      <c r="E9" s="48" t="s">
        <v>660</v>
      </c>
    </row>
    <row r="10" spans="1:10" ht="32">
      <c r="A10" s="47">
        <f t="shared" si="0"/>
        <v>2</v>
      </c>
      <c r="B10" s="48" t="s">
        <v>661</v>
      </c>
      <c r="C10" s="47">
        <v>200</v>
      </c>
      <c r="D10" s="47">
        <v>100</v>
      </c>
      <c r="E10" s="48" t="s">
        <v>855</v>
      </c>
    </row>
    <row r="11" spans="1:10" ht="32">
      <c r="A11" s="47">
        <f t="shared" si="0"/>
        <v>2</v>
      </c>
      <c r="B11" s="48" t="s">
        <v>662</v>
      </c>
      <c r="C11" s="47">
        <v>50</v>
      </c>
      <c r="D11" s="47">
        <v>25</v>
      </c>
      <c r="E11" s="48" t="s">
        <v>663</v>
      </c>
    </row>
    <row r="12" spans="1:10">
      <c r="A12" s="47">
        <f t="shared" si="0"/>
        <v>2</v>
      </c>
      <c r="B12" s="48" t="s">
        <v>664</v>
      </c>
      <c r="C12" s="47">
        <v>20</v>
      </c>
      <c r="D12" s="47">
        <v>10</v>
      </c>
      <c r="E12" s="48" t="s">
        <v>849</v>
      </c>
    </row>
    <row r="13" spans="1:10">
      <c r="A13" s="47">
        <f t="shared" si="0"/>
        <v>2</v>
      </c>
      <c r="B13" s="48" t="s">
        <v>665</v>
      </c>
      <c r="C13" s="47">
        <v>10</v>
      </c>
      <c r="D13" s="47">
        <v>5</v>
      </c>
      <c r="E13" s="48" t="s">
        <v>855</v>
      </c>
    </row>
    <row r="14" spans="1:10" ht="32">
      <c r="A14" s="47">
        <f t="shared" si="0"/>
        <v>1</v>
      </c>
      <c r="B14" s="48" t="s">
        <v>821</v>
      </c>
      <c r="C14" s="47">
        <v>200</v>
      </c>
      <c r="D14" s="47">
        <v>200</v>
      </c>
      <c r="E14" s="48" t="s">
        <v>663</v>
      </c>
    </row>
    <row r="15" spans="1:10" ht="32">
      <c r="A15" s="47">
        <f t="shared" si="0"/>
        <v>1</v>
      </c>
      <c r="B15" s="48" t="s">
        <v>727</v>
      </c>
      <c r="C15" s="47">
        <v>100</v>
      </c>
      <c r="D15" s="47">
        <v>100</v>
      </c>
      <c r="E15" s="48" t="s">
        <v>663</v>
      </c>
    </row>
    <row r="16" spans="1:10" ht="32">
      <c r="A16" s="47">
        <f t="shared" si="0"/>
        <v>1</v>
      </c>
      <c r="B16" s="48" t="s">
        <v>728</v>
      </c>
      <c r="C16" s="47">
        <v>100</v>
      </c>
      <c r="D16" s="47">
        <v>100</v>
      </c>
      <c r="E16" s="48" t="s">
        <v>687</v>
      </c>
      <c r="F16" s="48" t="s">
        <v>273</v>
      </c>
    </row>
    <row r="17" spans="1:9">
      <c r="A17" s="47">
        <f t="shared" si="0"/>
        <v>1</v>
      </c>
      <c r="B17" s="48" t="s">
        <v>729</v>
      </c>
      <c r="C17" s="47">
        <v>5</v>
      </c>
      <c r="D17" s="47">
        <v>5</v>
      </c>
      <c r="E17" s="48" t="s">
        <v>855</v>
      </c>
    </row>
    <row r="18" spans="1:9" ht="27">
      <c r="A18" s="47">
        <f t="shared" si="0"/>
        <v>1</v>
      </c>
      <c r="B18" s="48" t="s">
        <v>730</v>
      </c>
      <c r="C18" s="47">
        <v>1</v>
      </c>
      <c r="D18" s="47">
        <v>1</v>
      </c>
      <c r="E18" s="163" t="s">
        <v>731</v>
      </c>
    </row>
    <row r="19" spans="1:9" ht="32">
      <c r="A19" s="47">
        <f t="shared" si="0"/>
        <v>0.5</v>
      </c>
      <c r="B19" s="48" t="s">
        <v>732</v>
      </c>
      <c r="C19" s="47">
        <v>50</v>
      </c>
      <c r="D19" s="47">
        <v>100</v>
      </c>
      <c r="E19" s="48" t="s">
        <v>663</v>
      </c>
    </row>
    <row r="20" spans="1:9" ht="32">
      <c r="A20" s="47">
        <f>C20/D20</f>
        <v>0.5</v>
      </c>
      <c r="B20" s="48" t="s">
        <v>733</v>
      </c>
      <c r="C20" s="47">
        <v>50</v>
      </c>
      <c r="D20" s="47">
        <v>100</v>
      </c>
      <c r="E20" s="48" t="s">
        <v>663</v>
      </c>
    </row>
    <row r="21" spans="1:9">
      <c r="A21" s="47">
        <f t="shared" si="0"/>
        <v>0.5</v>
      </c>
      <c r="B21" s="48" t="s">
        <v>831</v>
      </c>
      <c r="C21" s="47">
        <v>50</v>
      </c>
      <c r="D21" s="47">
        <v>100</v>
      </c>
    </row>
    <row r="22" spans="1:9" ht="32">
      <c r="A22" s="47">
        <f t="shared" si="0"/>
        <v>0.2</v>
      </c>
      <c r="B22" s="48" t="s">
        <v>679</v>
      </c>
      <c r="C22" s="47">
        <v>30</v>
      </c>
      <c r="D22" s="47">
        <v>150</v>
      </c>
      <c r="E22" s="48" t="s">
        <v>663</v>
      </c>
    </row>
    <row r="23" spans="1:9">
      <c r="A23" s="47">
        <f t="shared" si="0"/>
        <v>0.02</v>
      </c>
      <c r="B23" s="48" t="s">
        <v>680</v>
      </c>
      <c r="C23" s="47">
        <v>1</v>
      </c>
      <c r="D23" s="47">
        <v>50</v>
      </c>
    </row>
    <row r="24" spans="1:9" ht="32">
      <c r="A24" s="47">
        <f t="shared" si="0"/>
        <v>5.0000000000000001E-3</v>
      </c>
      <c r="B24" s="48" t="s">
        <v>681</v>
      </c>
      <c r="C24" s="47">
        <v>50</v>
      </c>
      <c r="D24" s="47">
        <v>10000</v>
      </c>
      <c r="E24" s="48" t="s">
        <v>663</v>
      </c>
    </row>
    <row r="25" spans="1:9">
      <c r="A25" s="164"/>
      <c r="B25" s="162"/>
      <c r="C25" s="164"/>
      <c r="D25" s="164"/>
      <c r="E25" s="162"/>
      <c r="F25" s="162"/>
      <c r="G25" s="162"/>
      <c r="H25" s="162"/>
      <c r="I25" s="162"/>
    </row>
    <row r="26" spans="1:9">
      <c r="B26" s="48" t="s">
        <v>682</v>
      </c>
      <c r="C26" s="165">
        <f>SUM(C2:C25)</f>
        <v>2047</v>
      </c>
    </row>
    <row r="27" spans="1:9">
      <c r="B27" s="48" t="s">
        <v>683</v>
      </c>
      <c r="C27" s="165">
        <f>C26*4</f>
        <v>8188</v>
      </c>
    </row>
    <row r="28" spans="1:9">
      <c r="B28" s="48" t="s">
        <v>551</v>
      </c>
      <c r="C28" s="165">
        <f>NPV(0.1,8000,8000,8000,8000,8000,8000,8000,8000,8000,8000)</f>
        <v>49156.536845637434</v>
      </c>
    </row>
    <row r="31" spans="1:9">
      <c r="B31" s="160" t="s">
        <v>916</v>
      </c>
      <c r="D31" s="166"/>
      <c r="E31" s="167"/>
      <c r="F31" s="167"/>
      <c r="G31" s="167"/>
    </row>
    <row r="32" spans="1:9">
      <c r="A32" s="47">
        <v>0.1</v>
      </c>
      <c r="B32" s="48" t="s">
        <v>917</v>
      </c>
      <c r="C32" s="47">
        <v>0.1</v>
      </c>
    </row>
    <row r="33" spans="2:2">
      <c r="B33" s="48" t="s">
        <v>918</v>
      </c>
    </row>
    <row r="34" spans="2:2">
      <c r="B34" s="48" t="s">
        <v>831</v>
      </c>
    </row>
    <row r="35" spans="2:2">
      <c r="B35" s="48" t="s">
        <v>681</v>
      </c>
    </row>
    <row r="36" spans="2:2">
      <c r="B36" s="48" t="s">
        <v>919</v>
      </c>
    </row>
    <row r="37" spans="2:2">
      <c r="B37" s="48" t="s">
        <v>745</v>
      </c>
    </row>
    <row r="38" spans="2:2">
      <c r="B38" s="48" t="s">
        <v>746</v>
      </c>
    </row>
    <row r="39" spans="2:2">
      <c r="B39" s="48" t="s">
        <v>747</v>
      </c>
    </row>
    <row r="40" spans="2:2">
      <c r="B40" s="48" t="s">
        <v>748</v>
      </c>
    </row>
  </sheetData>
  <phoneticPr fontId="11"/>
  <pageMargins left="0.75" right="0.75" top="1" bottom="1" header="0.5" footer="0.5"/>
  <pageSetup scale="48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/>
  <dimension ref="A1:A10"/>
  <sheetViews>
    <sheetView topLeftCell="B1" workbookViewId="0">
      <selection activeCell="A41" sqref="A41"/>
    </sheetView>
  </sheetViews>
  <sheetFormatPr baseColWidth="10" defaultRowHeight="16" x14ac:dyDescent="0"/>
  <cols>
    <col min="1" max="1" width="39.625" customWidth="1"/>
  </cols>
  <sheetData>
    <row r="1" spans="1:1">
      <c r="A1" s="44" t="s">
        <v>762</v>
      </c>
    </row>
    <row r="2" spans="1:1">
      <c r="A2" t="s">
        <v>763</v>
      </c>
    </row>
    <row r="3" spans="1:1">
      <c r="A3" t="s">
        <v>764</v>
      </c>
    </row>
    <row r="4" spans="1:1">
      <c r="A4" t="s">
        <v>765</v>
      </c>
    </row>
    <row r="5" spans="1:1">
      <c r="A5" t="s">
        <v>766</v>
      </c>
    </row>
    <row r="6" spans="1:1">
      <c r="A6" t="s">
        <v>767</v>
      </c>
    </row>
    <row r="7" spans="1:1">
      <c r="A7" t="s">
        <v>768</v>
      </c>
    </row>
    <row r="8" spans="1:1">
      <c r="A8" t="s">
        <v>769</v>
      </c>
    </row>
    <row r="9" spans="1:1">
      <c r="A9" t="s">
        <v>631</v>
      </c>
    </row>
    <row r="10" spans="1:1">
      <c r="A10" t="s">
        <v>632</v>
      </c>
    </row>
  </sheetData>
  <phoneticPr fontId="11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/>
  <dimension ref="A2:C54"/>
  <sheetViews>
    <sheetView workbookViewId="0">
      <selection activeCell="E11" sqref="E11:F11"/>
    </sheetView>
  </sheetViews>
  <sheetFormatPr baseColWidth="10" defaultRowHeight="16" x14ac:dyDescent="0"/>
  <cols>
    <col min="3" max="3" width="18" style="156" customWidth="1"/>
  </cols>
  <sheetData>
    <row r="2" spans="1:3">
      <c r="A2" t="s">
        <v>192</v>
      </c>
    </row>
    <row r="4" spans="1:3">
      <c r="A4" t="s">
        <v>129</v>
      </c>
    </row>
    <row r="5" spans="1:3">
      <c r="A5" s="157">
        <v>36508</v>
      </c>
      <c r="B5" s="157">
        <v>36509</v>
      </c>
      <c r="C5" s="158">
        <v>6.66</v>
      </c>
    </row>
    <row r="6" spans="1:3">
      <c r="A6" s="157">
        <v>36509</v>
      </c>
      <c r="B6" s="157">
        <v>36510</v>
      </c>
      <c r="C6" s="158">
        <v>6.56</v>
      </c>
    </row>
    <row r="7" spans="1:3">
      <c r="A7" s="157">
        <v>36510</v>
      </c>
      <c r="B7" s="157">
        <v>36511</v>
      </c>
      <c r="C7" s="158">
        <v>6.56</v>
      </c>
    </row>
    <row r="8" spans="1:3">
      <c r="A8" s="157">
        <v>36511</v>
      </c>
      <c r="B8" s="157">
        <v>36512</v>
      </c>
      <c r="C8" s="158">
        <v>6.94</v>
      </c>
    </row>
    <row r="9" spans="1:3">
      <c r="A9" s="157">
        <v>36512</v>
      </c>
      <c r="B9" s="157">
        <v>36515</v>
      </c>
      <c r="C9" s="158">
        <v>6.74</v>
      </c>
    </row>
    <row r="10" spans="1:3">
      <c r="A10" s="157">
        <v>36515</v>
      </c>
      <c r="B10" s="157">
        <v>36516</v>
      </c>
      <c r="C10" s="158">
        <v>6.2</v>
      </c>
    </row>
    <row r="11" spans="1:3">
      <c r="A11" s="157">
        <v>36516</v>
      </c>
      <c r="B11" s="157">
        <v>36517</v>
      </c>
      <c r="C11" s="158">
        <v>5.45</v>
      </c>
    </row>
    <row r="12" spans="1:3">
      <c r="A12" s="157">
        <v>36517</v>
      </c>
      <c r="B12" s="157">
        <v>36522</v>
      </c>
      <c r="C12" s="158">
        <v>5.42</v>
      </c>
    </row>
    <row r="13" spans="1:3">
      <c r="A13" s="157">
        <v>36522</v>
      </c>
      <c r="B13" s="157">
        <v>36523</v>
      </c>
      <c r="C13" s="158">
        <v>5.54</v>
      </c>
    </row>
    <row r="14" spans="1:3">
      <c r="A14" s="157">
        <v>36523</v>
      </c>
      <c r="B14" s="157">
        <v>36524</v>
      </c>
      <c r="C14" s="158">
        <v>6.02</v>
      </c>
    </row>
    <row r="15" spans="1:3">
      <c r="A15" s="157">
        <v>36524</v>
      </c>
      <c r="B15" s="157">
        <v>36529</v>
      </c>
      <c r="C15" s="158">
        <v>5.86</v>
      </c>
    </row>
    <row r="16" spans="1:3">
      <c r="A16" s="157">
        <v>36529</v>
      </c>
      <c r="B16" s="157">
        <v>36530</v>
      </c>
      <c r="C16" s="158">
        <v>6.64</v>
      </c>
    </row>
    <row r="17" spans="1:3">
      <c r="A17" s="157">
        <v>36530</v>
      </c>
      <c r="B17" s="157">
        <v>36531</v>
      </c>
      <c r="C17" s="158">
        <v>7.02</v>
      </c>
    </row>
    <row r="18" spans="1:3">
      <c r="A18" s="157">
        <v>36531</v>
      </c>
      <c r="B18" s="157">
        <v>36532</v>
      </c>
      <c r="C18" s="158">
        <v>6.56</v>
      </c>
    </row>
    <row r="19" spans="1:3">
      <c r="A19" s="157">
        <v>36532</v>
      </c>
      <c r="B19" s="157">
        <v>36533</v>
      </c>
      <c r="C19" s="158">
        <v>6.42</v>
      </c>
    </row>
    <row r="20" spans="1:3">
      <c r="A20" s="157">
        <v>36533</v>
      </c>
      <c r="B20" s="157">
        <v>36536</v>
      </c>
      <c r="C20" s="158">
        <v>6.81</v>
      </c>
    </row>
    <row r="21" spans="1:3">
      <c r="A21" s="157">
        <v>36536</v>
      </c>
      <c r="B21" s="157">
        <v>36537</v>
      </c>
      <c r="C21" s="158">
        <v>5.99</v>
      </c>
    </row>
    <row r="22" spans="1:3">
      <c r="A22" s="157">
        <v>36537</v>
      </c>
      <c r="B22" s="157">
        <v>36538</v>
      </c>
      <c r="C22" s="158">
        <v>6</v>
      </c>
    </row>
    <row r="23" spans="1:3">
      <c r="A23" s="157">
        <v>36538</v>
      </c>
      <c r="B23" s="157">
        <v>36539</v>
      </c>
      <c r="C23" s="158">
        <v>5.76</v>
      </c>
    </row>
    <row r="24" spans="1:3">
      <c r="A24" s="157">
        <v>36539</v>
      </c>
      <c r="B24" s="157">
        <v>36540</v>
      </c>
      <c r="C24" s="158">
        <v>5.98</v>
      </c>
    </row>
    <row r="25" spans="1:3">
      <c r="A25" s="157">
        <v>36540</v>
      </c>
      <c r="B25" s="157">
        <v>36544</v>
      </c>
      <c r="C25" s="158">
        <v>5.58</v>
      </c>
    </row>
    <row r="26" spans="1:3">
      <c r="A26" s="157">
        <v>36544</v>
      </c>
      <c r="B26" s="157">
        <v>36545</v>
      </c>
      <c r="C26" s="158">
        <v>6.1</v>
      </c>
    </row>
    <row r="27" spans="1:3">
      <c r="A27" s="157">
        <v>36545</v>
      </c>
      <c r="B27" s="157">
        <v>36546</v>
      </c>
      <c r="C27" s="158">
        <v>6.27</v>
      </c>
    </row>
    <row r="28" spans="1:3">
      <c r="A28" s="157">
        <v>36546</v>
      </c>
      <c r="B28" s="157">
        <v>36547</v>
      </c>
      <c r="C28" s="158">
        <v>5.99</v>
      </c>
    </row>
    <row r="29" spans="1:3">
      <c r="A29" s="157">
        <v>36547</v>
      </c>
      <c r="B29" s="157">
        <v>36550</v>
      </c>
      <c r="C29" s="158">
        <v>5.94</v>
      </c>
    </row>
    <row r="30" spans="1:3">
      <c r="A30" s="157">
        <v>36550</v>
      </c>
      <c r="B30" s="157">
        <v>36551</v>
      </c>
      <c r="C30" s="158">
        <v>5.82</v>
      </c>
    </row>
    <row r="31" spans="1:3">
      <c r="A31" s="157">
        <v>36551</v>
      </c>
      <c r="B31" s="157">
        <v>36552</v>
      </c>
      <c r="C31" s="158">
        <v>6.06</v>
      </c>
    </row>
    <row r="32" spans="1:3">
      <c r="A32" s="157">
        <v>36552</v>
      </c>
      <c r="B32" s="157">
        <v>36553</v>
      </c>
      <c r="C32" s="158">
        <v>6.57</v>
      </c>
    </row>
    <row r="33" spans="1:3">
      <c r="A33" s="157">
        <v>36553</v>
      </c>
      <c r="B33" s="157">
        <v>36554</v>
      </c>
      <c r="C33" s="158">
        <v>6.17</v>
      </c>
    </row>
    <row r="34" spans="1:3">
      <c r="A34" s="157">
        <v>36554</v>
      </c>
      <c r="B34" s="157">
        <v>36557</v>
      </c>
      <c r="C34" s="158">
        <v>5.8</v>
      </c>
    </row>
    <row r="35" spans="1:3">
      <c r="A35" s="157">
        <v>36557</v>
      </c>
      <c r="B35" s="157">
        <v>36558</v>
      </c>
      <c r="C35" s="158">
        <v>5.49</v>
      </c>
    </row>
    <row r="36" spans="1:3">
      <c r="A36" s="157">
        <v>36558</v>
      </c>
      <c r="B36" s="157">
        <v>36559</v>
      </c>
      <c r="C36" s="158">
        <v>5.75</v>
      </c>
    </row>
    <row r="37" spans="1:3">
      <c r="A37" s="157">
        <v>36559</v>
      </c>
      <c r="B37" s="157">
        <v>36560</v>
      </c>
      <c r="C37" s="158">
        <v>5.82</v>
      </c>
    </row>
    <row r="38" spans="1:3">
      <c r="A38" s="157">
        <v>36560</v>
      </c>
      <c r="B38" s="157">
        <v>36561</v>
      </c>
      <c r="C38" s="158">
        <v>5.59</v>
      </c>
    </row>
    <row r="39" spans="1:3">
      <c r="A39" s="157">
        <v>36561</v>
      </c>
      <c r="B39" s="157">
        <v>36564</v>
      </c>
      <c r="C39" s="158">
        <v>5.43</v>
      </c>
    </row>
    <row r="40" spans="1:3">
      <c r="A40" s="157">
        <v>36564</v>
      </c>
      <c r="B40" s="157">
        <v>36565</v>
      </c>
      <c r="C40" s="158">
        <v>5.5</v>
      </c>
    </row>
    <row r="41" spans="1:3">
      <c r="A41" s="157">
        <v>36565</v>
      </c>
      <c r="B41" s="157">
        <v>36566</v>
      </c>
      <c r="C41" s="158">
        <v>5.39</v>
      </c>
    </row>
    <row r="42" spans="1:3">
      <c r="A42" s="157">
        <v>36566</v>
      </c>
      <c r="B42" s="157">
        <v>36567</v>
      </c>
      <c r="C42" s="158">
        <v>5.32</v>
      </c>
    </row>
    <row r="43" spans="1:3">
      <c r="A43" s="157">
        <v>36567</v>
      </c>
      <c r="B43" s="157">
        <v>36568</v>
      </c>
      <c r="C43" s="158">
        <v>5.35</v>
      </c>
    </row>
    <row r="44" spans="1:3">
      <c r="A44" s="157">
        <v>36568</v>
      </c>
      <c r="B44" s="157">
        <v>36572</v>
      </c>
      <c r="C44" s="158">
        <v>5.59</v>
      </c>
    </row>
    <row r="45" spans="1:3">
      <c r="A45" s="157">
        <v>36572</v>
      </c>
      <c r="B45" s="157">
        <v>36573</v>
      </c>
      <c r="C45" s="158">
        <v>5.31</v>
      </c>
    </row>
    <row r="46" spans="1:3">
      <c r="A46" s="157">
        <v>36573</v>
      </c>
      <c r="B46" s="157">
        <v>36574</v>
      </c>
      <c r="C46" s="158">
        <v>5.24</v>
      </c>
    </row>
    <row r="47" spans="1:3">
      <c r="A47" s="157">
        <v>36574</v>
      </c>
      <c r="B47" s="157">
        <v>36575</v>
      </c>
      <c r="C47" s="158">
        <v>5.24</v>
      </c>
    </row>
    <row r="48" spans="1:3">
      <c r="A48" s="157">
        <v>36575</v>
      </c>
      <c r="B48" s="157">
        <v>36578</v>
      </c>
      <c r="C48" s="158">
        <v>5.19</v>
      </c>
    </row>
    <row r="49" spans="1:3">
      <c r="A49" s="157">
        <v>36578</v>
      </c>
      <c r="B49" s="157">
        <v>36579</v>
      </c>
      <c r="C49" s="158">
        <v>5.07</v>
      </c>
    </row>
    <row r="50" spans="1:3">
      <c r="A50" s="157">
        <v>36579</v>
      </c>
      <c r="B50" s="157">
        <v>36580</v>
      </c>
      <c r="C50" s="158">
        <v>5.01</v>
      </c>
    </row>
    <row r="51" spans="1:3">
      <c r="A51" s="157">
        <v>36580</v>
      </c>
      <c r="B51" s="157">
        <v>36581</v>
      </c>
      <c r="C51" s="158">
        <v>5.07</v>
      </c>
    </row>
    <row r="54" spans="1:3">
      <c r="A54" t="s">
        <v>130</v>
      </c>
    </row>
  </sheetData>
  <phoneticPr fontId="11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 enableFormatConditionsCalculation="0"/>
  <dimension ref="A1:K50"/>
  <sheetViews>
    <sheetView workbookViewId="0">
      <selection activeCell="E6" sqref="E6"/>
    </sheetView>
  </sheetViews>
  <sheetFormatPr baseColWidth="10" defaultRowHeight="16" x14ac:dyDescent="0"/>
  <cols>
    <col min="1" max="1" width="7.5" style="92" customWidth="1"/>
    <col min="2" max="2" width="9.25" style="92" customWidth="1"/>
    <col min="3" max="3" width="8.5" style="92" customWidth="1"/>
    <col min="4" max="4" width="11.5" style="92" customWidth="1"/>
    <col min="5" max="5" width="9.375" style="92" customWidth="1"/>
    <col min="6" max="6" width="10.625" style="92"/>
    <col min="7" max="8" width="11.125" style="92" customWidth="1"/>
    <col min="9" max="9" width="11.5" style="92" customWidth="1"/>
    <col min="10" max="10" width="11" style="92" customWidth="1"/>
    <col min="11" max="11" width="10.625" style="92"/>
  </cols>
  <sheetData>
    <row r="1" spans="1:11">
      <c r="A1" s="232" t="s">
        <v>154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</row>
    <row r="2" spans="1:11">
      <c r="A2" s="233" t="s">
        <v>153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</row>
    <row r="3" spans="1:11">
      <c r="A3" s="232" t="s">
        <v>304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</row>
    <row r="4" spans="1:11">
      <c r="A4" s="91" t="s">
        <v>305</v>
      </c>
      <c r="B4" s="91"/>
    </row>
    <row r="5" spans="1:11">
      <c r="A5" s="91" t="s">
        <v>185</v>
      </c>
      <c r="B5" s="93" t="s">
        <v>306</v>
      </c>
    </row>
    <row r="6" spans="1:11">
      <c r="A6" s="91" t="s">
        <v>307</v>
      </c>
      <c r="B6" s="91"/>
    </row>
    <row r="7" spans="1:11">
      <c r="A7" s="91" t="s">
        <v>308</v>
      </c>
      <c r="B7" s="91"/>
    </row>
    <row r="8" spans="1:11" ht="17" thickBot="1">
      <c r="B8" s="94"/>
      <c r="E8" s="234" t="s">
        <v>309</v>
      </c>
      <c r="F8" s="235"/>
      <c r="G8" s="235"/>
      <c r="H8" s="236"/>
    </row>
    <row r="9" spans="1:11" ht="46" thickBot="1">
      <c r="A9" s="95" t="s">
        <v>310</v>
      </c>
      <c r="B9" s="95" t="s">
        <v>311</v>
      </c>
      <c r="C9" s="96" t="s">
        <v>312</v>
      </c>
      <c r="D9" s="97" t="s">
        <v>313</v>
      </c>
      <c r="E9" s="98" t="s">
        <v>314</v>
      </c>
      <c r="F9" s="98" t="s">
        <v>315</v>
      </c>
      <c r="G9" s="98" t="s">
        <v>316</v>
      </c>
      <c r="H9" s="99" t="s">
        <v>317</v>
      </c>
      <c r="I9" s="100" t="s">
        <v>318</v>
      </c>
      <c r="J9" s="97" t="s">
        <v>319</v>
      </c>
      <c r="K9" s="97" t="s">
        <v>320</v>
      </c>
    </row>
    <row r="10" spans="1:11">
      <c r="A10" s="101"/>
      <c r="B10" s="102"/>
      <c r="C10" s="103"/>
      <c r="D10" s="104"/>
      <c r="E10" s="105"/>
      <c r="F10" s="105"/>
      <c r="G10" s="105"/>
      <c r="H10" s="106"/>
      <c r="I10" s="107"/>
      <c r="J10" s="104"/>
      <c r="K10" s="104"/>
    </row>
    <row r="11" spans="1:11">
      <c r="A11" s="108">
        <v>36800</v>
      </c>
      <c r="B11" s="109">
        <v>54540</v>
      </c>
      <c r="C11" s="110">
        <v>227.3</v>
      </c>
      <c r="D11" s="111">
        <v>4533.7444240000004</v>
      </c>
      <c r="E11" s="112">
        <v>835.66800000000012</v>
      </c>
      <c r="F11" s="112">
        <v>174.52800000000002</v>
      </c>
      <c r="G11" s="112">
        <v>1322.0496000000001</v>
      </c>
      <c r="H11" s="113">
        <v>2332.2456000000002</v>
      </c>
      <c r="I11" s="114">
        <v>1908.9</v>
      </c>
      <c r="J11" s="111">
        <v>4241.1455999999998</v>
      </c>
      <c r="K11" s="111">
        <v>292.5988240000006</v>
      </c>
    </row>
    <row r="12" spans="1:11">
      <c r="A12" s="108">
        <v>36831</v>
      </c>
      <c r="B12" s="109">
        <v>51832</v>
      </c>
      <c r="C12" s="110">
        <v>205.572</v>
      </c>
      <c r="D12" s="111">
        <v>4211.9534073600007</v>
      </c>
      <c r="E12" s="112">
        <v>760.48912000000007</v>
      </c>
      <c r="F12" s="112">
        <v>165.86240000000001</v>
      </c>
      <c r="G12" s="112">
        <v>1256.40768</v>
      </c>
      <c r="H12" s="113">
        <v>2182.7592</v>
      </c>
      <c r="I12" s="114">
        <v>1814.12</v>
      </c>
      <c r="J12" s="111">
        <v>3996.8791999999999</v>
      </c>
      <c r="K12" s="111">
        <v>215.07420736000086</v>
      </c>
    </row>
    <row r="13" spans="1:11">
      <c r="A13" s="108">
        <v>36861</v>
      </c>
      <c r="B13" s="109">
        <v>57308</v>
      </c>
      <c r="C13" s="110">
        <v>146.54400000000001</v>
      </c>
      <c r="D13" s="111">
        <v>3744.1642467199999</v>
      </c>
      <c r="E13" s="112">
        <v>556.25224000000003</v>
      </c>
      <c r="F13" s="112">
        <v>183.38560000000001</v>
      </c>
      <c r="G13" s="112">
        <v>1389.1459200000002</v>
      </c>
      <c r="H13" s="113">
        <v>2128.7837600000003</v>
      </c>
      <c r="I13" s="114">
        <v>2005.78</v>
      </c>
      <c r="J13" s="111">
        <v>4134.56376</v>
      </c>
      <c r="K13" s="111">
        <v>-390.39951328000006</v>
      </c>
    </row>
    <row r="14" spans="1:11">
      <c r="A14" s="108">
        <v>36892</v>
      </c>
      <c r="B14" s="109">
        <v>63689</v>
      </c>
      <c r="C14" s="110">
        <v>143.54</v>
      </c>
      <c r="D14" s="111">
        <v>3913.6184252000003</v>
      </c>
      <c r="E14" s="112">
        <v>545.85839999999996</v>
      </c>
      <c r="F14" s="112">
        <v>203.8048</v>
      </c>
      <c r="G14" s="112">
        <v>1543.8213600000001</v>
      </c>
      <c r="H14" s="113">
        <v>2293.4845599999999</v>
      </c>
      <c r="I14" s="114">
        <v>2229.1149999999998</v>
      </c>
      <c r="J14" s="111">
        <v>4522.5995599999997</v>
      </c>
      <c r="K14" s="111">
        <v>-608.98113479999938</v>
      </c>
    </row>
    <row r="15" spans="1:11">
      <c r="A15" s="108">
        <v>36923</v>
      </c>
      <c r="B15" s="109">
        <v>53883</v>
      </c>
      <c r="C15" s="110">
        <v>143.82</v>
      </c>
      <c r="D15" s="111">
        <v>3606.1040116000004</v>
      </c>
      <c r="E15" s="112">
        <v>546.82719999999995</v>
      </c>
      <c r="F15" s="112">
        <v>172.4256</v>
      </c>
      <c r="G15" s="112">
        <v>1306.12392</v>
      </c>
      <c r="H15" s="113">
        <v>2025.37672</v>
      </c>
      <c r="I15" s="114">
        <v>1885.905</v>
      </c>
      <c r="J15" s="111">
        <v>3911.28172</v>
      </c>
      <c r="K15" s="111">
        <v>-305.17770839999957</v>
      </c>
    </row>
    <row r="16" spans="1:11">
      <c r="A16" s="108">
        <v>36951</v>
      </c>
      <c r="B16" s="109">
        <v>53929</v>
      </c>
      <c r="C16" s="110">
        <v>141.66999999999999</v>
      </c>
      <c r="D16" s="111">
        <v>3584.2056395999998</v>
      </c>
      <c r="E16" s="112">
        <v>539.38819999999998</v>
      </c>
      <c r="F16" s="112">
        <v>172.5728</v>
      </c>
      <c r="G16" s="112">
        <v>1307.2389600000001</v>
      </c>
      <c r="H16" s="113">
        <v>2019.1999600000001</v>
      </c>
      <c r="I16" s="114">
        <v>1887.5150000000001</v>
      </c>
      <c r="J16" s="111">
        <v>3906.7149600000002</v>
      </c>
      <c r="K16" s="111">
        <v>-322.50932040000043</v>
      </c>
    </row>
    <row r="17" spans="1:11">
      <c r="A17" s="108">
        <v>36982</v>
      </c>
      <c r="B17" s="109">
        <v>49785</v>
      </c>
      <c r="C17" s="110">
        <v>138.1</v>
      </c>
      <c r="D17" s="111">
        <v>3414.1846780000001</v>
      </c>
      <c r="E17" s="112">
        <v>527.03599999999994</v>
      </c>
      <c r="F17" s="112">
        <v>159.31200000000001</v>
      </c>
      <c r="G17" s="112">
        <v>1206.7884000000001</v>
      </c>
      <c r="H17" s="113">
        <v>1893.1364000000001</v>
      </c>
      <c r="I17" s="114">
        <v>1742.4749999999999</v>
      </c>
      <c r="J17" s="111">
        <v>3635.6113999999998</v>
      </c>
      <c r="K17" s="111">
        <v>-221.4267219999997</v>
      </c>
    </row>
    <row r="18" spans="1:11">
      <c r="A18" s="108">
        <v>37012</v>
      </c>
      <c r="B18" s="109">
        <v>69783</v>
      </c>
      <c r="C18" s="110">
        <v>258.18</v>
      </c>
      <c r="D18" s="111">
        <v>5351.9359684000001</v>
      </c>
      <c r="E18" s="112">
        <v>942.51280000000008</v>
      </c>
      <c r="F18" s="112">
        <v>223.3056</v>
      </c>
      <c r="G18" s="112">
        <v>1691.5399200000002</v>
      </c>
      <c r="H18" s="113">
        <v>2857.3583200000003</v>
      </c>
      <c r="I18" s="114">
        <v>2442.4050000000002</v>
      </c>
      <c r="J18" s="111">
        <v>5299.76332</v>
      </c>
      <c r="K18" s="111">
        <v>52.172648400000071</v>
      </c>
    </row>
    <row r="19" spans="1:11">
      <c r="A19" s="108">
        <v>37408</v>
      </c>
      <c r="B19" s="109">
        <v>72333</v>
      </c>
      <c r="C19" s="110">
        <v>257.68</v>
      </c>
      <c r="D19" s="111">
        <v>6209.4145931999992</v>
      </c>
      <c r="E19" s="112">
        <v>940.78280000000007</v>
      </c>
      <c r="F19" s="112">
        <v>231.46560000000002</v>
      </c>
      <c r="G19" s="112">
        <v>298.73529000000002</v>
      </c>
      <c r="H19" s="113">
        <v>1470.9836900000003</v>
      </c>
      <c r="I19" s="114">
        <v>4484.6460000000006</v>
      </c>
      <c r="J19" s="111">
        <v>5955.6296900000007</v>
      </c>
      <c r="K19" s="111">
        <v>253.78490319999855</v>
      </c>
    </row>
    <row r="20" spans="1:11">
      <c r="A20" s="108">
        <v>37438</v>
      </c>
      <c r="B20" s="109">
        <v>80217</v>
      </c>
      <c r="C20" s="110">
        <v>276.06</v>
      </c>
      <c r="D20" s="111">
        <v>6714.5505243999996</v>
      </c>
      <c r="E20" s="112">
        <v>1004.3776</v>
      </c>
      <c r="F20" s="112">
        <v>256.69440000000003</v>
      </c>
      <c r="G20" s="112">
        <v>331.29620999999997</v>
      </c>
      <c r="H20" s="113">
        <v>1592.3682100000001</v>
      </c>
      <c r="I20" s="114">
        <v>4973.4540000000006</v>
      </c>
      <c r="J20" s="111">
        <v>6565.8222100000003</v>
      </c>
      <c r="K20" s="111">
        <v>148.72831439999936</v>
      </c>
    </row>
    <row r="21" spans="1:11">
      <c r="A21" s="108">
        <v>37469</v>
      </c>
      <c r="B21" s="109">
        <v>84929</v>
      </c>
      <c r="C21" s="110">
        <v>302.69</v>
      </c>
      <c r="D21" s="111">
        <v>7233.8896955999999</v>
      </c>
      <c r="E21" s="112">
        <v>1096.5174</v>
      </c>
      <c r="F21" s="112">
        <v>271.77280000000002</v>
      </c>
      <c r="G21" s="112">
        <v>350.75677000000002</v>
      </c>
      <c r="H21" s="113">
        <v>1719.0469699999999</v>
      </c>
      <c r="I21" s="114">
        <v>5265.5980000000009</v>
      </c>
      <c r="J21" s="111">
        <v>6984.6449700000012</v>
      </c>
      <c r="K21" s="111">
        <v>249.24472559999867</v>
      </c>
    </row>
    <row r="22" spans="1:11">
      <c r="A22" s="108">
        <v>37500</v>
      </c>
      <c r="B22" s="109">
        <v>83271</v>
      </c>
      <c r="C22" s="115">
        <v>273.01</v>
      </c>
      <c r="D22" s="111">
        <v>6768.8810724000004</v>
      </c>
      <c r="E22" s="112">
        <v>993.82460000000003</v>
      </c>
      <c r="F22" s="112">
        <v>266.46719999999999</v>
      </c>
      <c r="G22" s="112">
        <v>343.90922999999998</v>
      </c>
      <c r="H22" s="113">
        <v>1604.2010299999999</v>
      </c>
      <c r="I22" s="114">
        <v>5162.8019999999997</v>
      </c>
      <c r="J22" s="111">
        <v>6767.0030299999999</v>
      </c>
      <c r="K22" s="111">
        <v>1.8780424000005951</v>
      </c>
    </row>
    <row r="23" spans="1:11">
      <c r="A23" s="108">
        <v>37530</v>
      </c>
      <c r="B23" s="109">
        <v>54540</v>
      </c>
      <c r="C23" s="115">
        <v>227.3</v>
      </c>
      <c r="D23" s="111">
        <v>4533.7444240000004</v>
      </c>
      <c r="E23" s="112">
        <v>835.66800000000012</v>
      </c>
      <c r="F23" s="112">
        <v>174.52800000000002</v>
      </c>
      <c r="G23" s="112">
        <v>225.25020000000001</v>
      </c>
      <c r="H23" s="113">
        <v>1235.4462000000001</v>
      </c>
      <c r="I23" s="114">
        <v>1908.9</v>
      </c>
      <c r="J23" s="111">
        <v>3144.3462</v>
      </c>
      <c r="K23" s="111">
        <v>1389.3982240000005</v>
      </c>
    </row>
    <row r="24" spans="1:11">
      <c r="A24" s="108">
        <v>37561</v>
      </c>
      <c r="B24" s="109">
        <v>51832</v>
      </c>
      <c r="C24" s="115">
        <v>205.572</v>
      </c>
      <c r="D24" s="111">
        <v>4211.9534073600007</v>
      </c>
      <c r="E24" s="112">
        <v>760.48912000000007</v>
      </c>
      <c r="F24" s="112">
        <v>165.86240000000001</v>
      </c>
      <c r="G24" s="112">
        <v>214.06616</v>
      </c>
      <c r="H24" s="113">
        <v>1140.41768</v>
      </c>
      <c r="I24" s="114">
        <v>1814.12</v>
      </c>
      <c r="J24" s="111">
        <v>2954.5376799999999</v>
      </c>
      <c r="K24" s="111">
        <v>1257.4157273600008</v>
      </c>
    </row>
    <row r="25" spans="1:11">
      <c r="A25" s="108">
        <v>37591</v>
      </c>
      <c r="B25" s="109">
        <v>57308</v>
      </c>
      <c r="C25" s="115">
        <v>146.54400000000001</v>
      </c>
      <c r="D25" s="111">
        <v>3744.1642467199999</v>
      </c>
      <c r="E25" s="112">
        <v>556.25224000000003</v>
      </c>
      <c r="F25" s="112">
        <v>183.38560000000001</v>
      </c>
      <c r="G25" s="112">
        <v>236.68204</v>
      </c>
      <c r="H25" s="113">
        <v>976.31988000000013</v>
      </c>
      <c r="I25" s="114">
        <v>2005.78</v>
      </c>
      <c r="J25" s="111">
        <v>2982.0998800000002</v>
      </c>
      <c r="K25" s="111">
        <v>762.06436671999973</v>
      </c>
    </row>
    <row r="26" spans="1:11">
      <c r="A26" s="108">
        <v>37622</v>
      </c>
      <c r="B26" s="109">
        <v>63689</v>
      </c>
      <c r="C26" s="115">
        <v>143.54</v>
      </c>
      <c r="D26" s="111">
        <v>3913.6184252000003</v>
      </c>
      <c r="E26" s="112">
        <v>545.85839999999996</v>
      </c>
      <c r="F26" s="112">
        <v>203.8048</v>
      </c>
      <c r="G26" s="112">
        <v>263.03557000000001</v>
      </c>
      <c r="H26" s="113">
        <v>1012.69877</v>
      </c>
      <c r="I26" s="114">
        <v>2229.1149999999998</v>
      </c>
      <c r="J26" s="111">
        <v>3241.8137699999997</v>
      </c>
      <c r="K26" s="111">
        <v>671.80465520000052</v>
      </c>
    </row>
    <row r="27" spans="1:11">
      <c r="A27" s="108">
        <v>37653</v>
      </c>
      <c r="B27" s="109">
        <v>53883</v>
      </c>
      <c r="C27" s="115">
        <v>143.82</v>
      </c>
      <c r="D27" s="111">
        <v>3606.1040116000004</v>
      </c>
      <c r="E27" s="112">
        <v>546.82719999999995</v>
      </c>
      <c r="F27" s="112">
        <v>172.4256</v>
      </c>
      <c r="G27" s="112">
        <v>222.53679</v>
      </c>
      <c r="H27" s="113">
        <v>941.78958999999998</v>
      </c>
      <c r="I27" s="114">
        <v>1885.905</v>
      </c>
      <c r="J27" s="111">
        <v>2827.6945900000001</v>
      </c>
      <c r="K27" s="111">
        <v>778.40942160000031</v>
      </c>
    </row>
    <row r="28" spans="1:11">
      <c r="A28" s="108">
        <v>37681</v>
      </c>
      <c r="B28" s="109">
        <v>53929</v>
      </c>
      <c r="C28" s="115">
        <v>141.66999999999999</v>
      </c>
      <c r="D28" s="111">
        <v>3584.2056395999998</v>
      </c>
      <c r="E28" s="112">
        <v>539.38819999999998</v>
      </c>
      <c r="F28" s="112">
        <v>172.5728</v>
      </c>
      <c r="G28" s="112">
        <v>222.72676999999999</v>
      </c>
      <c r="H28" s="113">
        <v>934.68777</v>
      </c>
      <c r="I28" s="114">
        <v>1887.5150000000001</v>
      </c>
      <c r="J28" s="111">
        <v>2822.2027699999999</v>
      </c>
      <c r="K28" s="111">
        <v>762.00286959999994</v>
      </c>
    </row>
    <row r="29" spans="1:11">
      <c r="A29" s="108">
        <v>37712</v>
      </c>
      <c r="B29" s="109">
        <v>49785</v>
      </c>
      <c r="C29" s="115">
        <v>138.1</v>
      </c>
      <c r="D29" s="111">
        <v>3414.1846780000001</v>
      </c>
      <c r="E29" s="112">
        <v>527.03599999999994</v>
      </c>
      <c r="F29" s="112">
        <v>159.31200000000001</v>
      </c>
      <c r="G29" s="112">
        <v>205.61205000000001</v>
      </c>
      <c r="H29" s="113">
        <v>891.96004999999991</v>
      </c>
      <c r="I29" s="114">
        <v>1742.4749999999999</v>
      </c>
      <c r="J29" s="111">
        <v>2634.43505</v>
      </c>
      <c r="K29" s="111">
        <v>779.74962800000003</v>
      </c>
    </row>
    <row r="30" spans="1:11">
      <c r="A30" s="108">
        <v>37742</v>
      </c>
      <c r="B30" s="109">
        <v>69783</v>
      </c>
      <c r="C30" s="115">
        <v>258.18</v>
      </c>
      <c r="D30" s="111">
        <v>5351.9359684000001</v>
      </c>
      <c r="E30" s="112">
        <v>942.51280000000008</v>
      </c>
      <c r="F30" s="112">
        <v>223.3056</v>
      </c>
      <c r="G30" s="112">
        <v>288.20379000000003</v>
      </c>
      <c r="H30" s="113">
        <v>1454.0221900000001</v>
      </c>
      <c r="I30" s="114">
        <v>2442.4050000000002</v>
      </c>
      <c r="J30" s="111">
        <v>3896.4271900000003</v>
      </c>
      <c r="K30" s="111">
        <v>1455.5087783999998</v>
      </c>
    </row>
    <row r="31" spans="1:11">
      <c r="A31" s="108"/>
      <c r="B31" s="109"/>
      <c r="C31" s="110"/>
      <c r="D31" s="111"/>
      <c r="E31" s="112"/>
      <c r="F31" s="112"/>
      <c r="G31" s="112"/>
      <c r="H31" s="113"/>
      <c r="I31" s="114"/>
      <c r="J31" s="111"/>
      <c r="K31" s="111"/>
    </row>
    <row r="32" spans="1:11">
      <c r="A32" s="116" t="s">
        <v>338</v>
      </c>
      <c r="B32" s="117">
        <v>775499</v>
      </c>
      <c r="C32" s="110">
        <v>302.69</v>
      </c>
      <c r="D32" s="118">
        <v>59286.646686480002</v>
      </c>
      <c r="E32" s="119">
        <v>9289.5343600000015</v>
      </c>
      <c r="F32" s="119">
        <v>2481.5968000000003</v>
      </c>
      <c r="G32" s="119">
        <v>3202.8108700000003</v>
      </c>
      <c r="H32" s="120">
        <v>14973.942030000004</v>
      </c>
      <c r="I32" s="121">
        <v>35802.714999999997</v>
      </c>
      <c r="J32" s="118">
        <v>50776.657030000002</v>
      </c>
      <c r="K32" s="118">
        <v>8509.9896564800001</v>
      </c>
    </row>
    <row r="33" spans="1:11">
      <c r="A33" s="122"/>
      <c r="B33" s="123"/>
      <c r="C33" s="124"/>
      <c r="D33" s="125"/>
      <c r="E33" s="119"/>
      <c r="F33" s="119"/>
      <c r="G33" s="119"/>
      <c r="H33" s="120"/>
      <c r="I33" s="121"/>
      <c r="J33" s="125"/>
      <c r="K33" s="125"/>
    </row>
    <row r="34" spans="1:11" ht="17" thickBot="1">
      <c r="A34" s="126"/>
      <c r="B34" s="127"/>
      <c r="C34" s="128" t="s">
        <v>180</v>
      </c>
      <c r="D34" s="129">
        <v>7.6449675223926787</v>
      </c>
      <c r="E34" s="130">
        <v>1.1978783157682991</v>
      </c>
      <c r="F34" s="130">
        <v>0.32</v>
      </c>
      <c r="G34" s="131">
        <v>0.41299999999999998</v>
      </c>
      <c r="H34" s="132">
        <v>1.9308783157682994</v>
      </c>
      <c r="I34" s="133">
        <v>4.6167325812154489</v>
      </c>
      <c r="J34" s="129">
        <v>6.5476108969837492</v>
      </c>
      <c r="K34" s="129">
        <v>1.0973566254089302</v>
      </c>
    </row>
    <row r="35" spans="1:11" ht="17" thickBot="1">
      <c r="A35" s="134"/>
      <c r="B35" s="127"/>
    </row>
    <row r="36" spans="1:11" ht="17" thickBot="1">
      <c r="A36" s="92" t="s">
        <v>97</v>
      </c>
      <c r="B36" s="135"/>
      <c r="C36" s="135"/>
      <c r="D36" s="135"/>
      <c r="E36" s="135"/>
      <c r="F36" s="136"/>
      <c r="G36" s="136"/>
      <c r="H36" s="137">
        <v>5044.168770000002</v>
      </c>
      <c r="I36" s="138"/>
      <c r="J36" s="139" t="s">
        <v>98</v>
      </c>
      <c r="K36" s="140">
        <v>0.14353973672153492</v>
      </c>
    </row>
    <row r="38" spans="1:11" ht="30">
      <c r="E38" s="230" t="s">
        <v>99</v>
      </c>
      <c r="F38" s="141" t="s">
        <v>100</v>
      </c>
      <c r="G38" s="141" t="s">
        <v>101</v>
      </c>
      <c r="I38" s="92">
        <f>14.35-5.85</f>
        <v>8.5</v>
      </c>
    </row>
    <row r="39" spans="1:11">
      <c r="B39" s="142"/>
      <c r="E39" s="231"/>
      <c r="F39" s="143">
        <v>6.2</v>
      </c>
      <c r="G39" s="144">
        <v>3.5</v>
      </c>
    </row>
    <row r="40" spans="1:11">
      <c r="C40" s="142" t="s">
        <v>102</v>
      </c>
      <c r="F40" s="145"/>
      <c r="G40" s="146"/>
      <c r="H40" s="147"/>
      <c r="I40" s="147"/>
      <c r="J40" s="147"/>
    </row>
    <row r="41" spans="1:11">
      <c r="C41" s="148" t="s">
        <v>103</v>
      </c>
      <c r="F41" s="149"/>
      <c r="G41" s="149"/>
      <c r="H41" s="150"/>
      <c r="I41" s="150"/>
      <c r="J41" s="150"/>
    </row>
    <row r="42" spans="1:11">
      <c r="C42" s="148" t="s">
        <v>191</v>
      </c>
      <c r="F42" s="145"/>
      <c r="G42" s="146"/>
      <c r="H42" s="147"/>
      <c r="I42" s="147"/>
      <c r="J42" s="147"/>
    </row>
    <row r="43" spans="1:11">
      <c r="C43" s="148"/>
    </row>
    <row r="44" spans="1:11">
      <c r="G44" s="151"/>
      <c r="H44" s="152"/>
      <c r="I44" s="152"/>
    </row>
    <row r="45" spans="1:11">
      <c r="B45" s="153"/>
      <c r="G45" s="145"/>
      <c r="H45" s="146"/>
      <c r="I45" s="146"/>
    </row>
    <row r="46" spans="1:11">
      <c r="G46" s="145"/>
      <c r="H46" s="146"/>
      <c r="I46" s="146"/>
    </row>
    <row r="47" spans="1:11">
      <c r="G47" s="145"/>
      <c r="H47" s="154"/>
      <c r="I47" s="154"/>
    </row>
    <row r="48" spans="1:11">
      <c r="G48" s="145"/>
      <c r="H48" s="146"/>
      <c r="I48" s="146"/>
    </row>
    <row r="49" spans="7:9">
      <c r="G49" s="145"/>
      <c r="H49" s="155"/>
      <c r="I49" s="150"/>
    </row>
    <row r="50" spans="7:9">
      <c r="G50" s="145"/>
      <c r="H50" s="146"/>
      <c r="I50" s="146"/>
    </row>
  </sheetData>
  <mergeCells count="5">
    <mergeCell ref="E38:E39"/>
    <mergeCell ref="A1:K1"/>
    <mergeCell ref="A2:K2"/>
    <mergeCell ref="A3:K3"/>
    <mergeCell ref="E8:H8"/>
  </mergeCells>
  <phoneticPr fontId="11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O94"/>
  <sheetViews>
    <sheetView workbookViewId="0">
      <pane ySplit="4" topLeftCell="A63" activePane="bottomLeft" state="frozenSplit"/>
      <selection pane="bottomLeft" activeCell="E63" sqref="E63:E94"/>
    </sheetView>
  </sheetViews>
  <sheetFormatPr baseColWidth="10" defaultRowHeight="16" x14ac:dyDescent="0"/>
  <cols>
    <col min="1" max="1" width="11.5" style="3" customWidth="1"/>
    <col min="2" max="2" width="9.875" customWidth="1"/>
    <col min="3" max="3" width="9.375" style="3" customWidth="1"/>
    <col min="4" max="4" width="10.625" style="3"/>
    <col min="5" max="6" width="11.125" style="77" customWidth="1"/>
    <col min="7" max="7" width="12.125" customWidth="1"/>
    <col min="8" max="8" width="11.625" customWidth="1"/>
    <col min="9" max="9" width="15" customWidth="1"/>
  </cols>
  <sheetData>
    <row r="1" spans="1:15">
      <c r="A1" s="237" t="s">
        <v>123</v>
      </c>
      <c r="B1" s="237"/>
      <c r="C1" s="237"/>
      <c r="D1" s="237"/>
      <c r="E1" s="237"/>
      <c r="F1" s="238" t="s">
        <v>184</v>
      </c>
      <c r="G1" s="238"/>
      <c r="H1" s="238"/>
      <c r="I1" s="238"/>
      <c r="J1" s="238"/>
    </row>
    <row r="2" spans="1:15">
      <c r="A2" s="3" t="s">
        <v>185</v>
      </c>
      <c r="B2">
        <v>291770002</v>
      </c>
      <c r="C2"/>
      <c r="E2" s="3" t="s">
        <v>186</v>
      </c>
      <c r="F2" s="65" t="s">
        <v>187</v>
      </c>
      <c r="G2" s="66" t="s">
        <v>55</v>
      </c>
      <c r="H2" s="67"/>
      <c r="J2" t="s">
        <v>190</v>
      </c>
      <c r="L2" t="s">
        <v>331</v>
      </c>
    </row>
    <row r="3" spans="1:15">
      <c r="C3" s="68" t="s">
        <v>613</v>
      </c>
      <c r="D3" s="69"/>
      <c r="E3" s="70" t="s">
        <v>332</v>
      </c>
      <c r="F3" s="71" t="s">
        <v>333</v>
      </c>
      <c r="G3" s="71" t="s">
        <v>333</v>
      </c>
      <c r="H3" s="70" t="s">
        <v>334</v>
      </c>
      <c r="I3" s="71" t="s">
        <v>335</v>
      </c>
      <c r="J3" s="71" t="s">
        <v>335</v>
      </c>
      <c r="K3" t="s">
        <v>336</v>
      </c>
      <c r="L3" t="s">
        <v>337</v>
      </c>
      <c r="M3" t="s">
        <v>338</v>
      </c>
      <c r="N3" t="s">
        <v>339</v>
      </c>
      <c r="O3" t="s">
        <v>340</v>
      </c>
    </row>
    <row r="4" spans="1:15">
      <c r="A4" s="43"/>
      <c r="B4" s="44" t="s">
        <v>613</v>
      </c>
      <c r="C4" s="43" t="s">
        <v>341</v>
      </c>
      <c r="D4" s="43" t="s">
        <v>342</v>
      </c>
      <c r="E4" s="72" t="s">
        <v>614</v>
      </c>
      <c r="F4" s="73" t="s">
        <v>343</v>
      </c>
      <c r="G4" s="73" t="s">
        <v>193</v>
      </c>
      <c r="H4" s="72" t="s">
        <v>535</v>
      </c>
      <c r="I4" s="73" t="s">
        <v>343</v>
      </c>
      <c r="J4" s="73" t="s">
        <v>193</v>
      </c>
      <c r="K4" s="44" t="s">
        <v>615</v>
      </c>
      <c r="L4" s="44" t="s">
        <v>615</v>
      </c>
      <c r="M4" s="44" t="s">
        <v>615</v>
      </c>
      <c r="N4" s="74" t="s">
        <v>194</v>
      </c>
      <c r="O4" s="74" t="s">
        <v>194</v>
      </c>
    </row>
    <row r="5" spans="1:15">
      <c r="B5" s="75">
        <v>34536</v>
      </c>
      <c r="C5" s="3">
        <v>33</v>
      </c>
      <c r="D5" s="76">
        <v>292.87200000000001</v>
      </c>
      <c r="E5" s="77">
        <v>97711</v>
      </c>
      <c r="G5" s="77"/>
      <c r="H5" s="77">
        <f t="shared" ref="H5:H61" si="0">E5/C5</f>
        <v>2960.939393939394</v>
      </c>
      <c r="K5" s="45">
        <v>8113.17</v>
      </c>
      <c r="L5" s="45"/>
      <c r="M5" s="45">
        <f t="shared" ref="M5:M14" si="1">K5</f>
        <v>8113.17</v>
      </c>
      <c r="N5" s="78"/>
      <c r="O5" s="79"/>
    </row>
    <row r="6" spans="1:15">
      <c r="B6" s="75">
        <v>34565</v>
      </c>
      <c r="C6" s="3">
        <v>29</v>
      </c>
      <c r="D6" s="76">
        <v>274.87200000000001</v>
      </c>
      <c r="E6" s="77">
        <v>88356</v>
      </c>
      <c r="G6" s="77"/>
      <c r="H6" s="77">
        <f t="shared" si="0"/>
        <v>3046.7586206896553</v>
      </c>
      <c r="K6" s="45">
        <v>7501.73</v>
      </c>
      <c r="L6" s="45"/>
      <c r="M6" s="45">
        <f t="shared" si="1"/>
        <v>7501.73</v>
      </c>
      <c r="N6" s="78"/>
      <c r="O6" s="79"/>
    </row>
    <row r="7" spans="1:15">
      <c r="B7" s="75">
        <v>34597</v>
      </c>
      <c r="C7" s="3">
        <v>32</v>
      </c>
      <c r="D7" s="76">
        <v>287.41199999999998</v>
      </c>
      <c r="E7" s="77">
        <v>88165</v>
      </c>
      <c r="G7" s="77"/>
      <c r="H7" s="77">
        <f t="shared" si="0"/>
        <v>2755.15625</v>
      </c>
      <c r="K7" s="45">
        <v>7674.93</v>
      </c>
      <c r="L7" s="45"/>
      <c r="M7" s="45">
        <f t="shared" si="1"/>
        <v>7674.93</v>
      </c>
      <c r="N7" s="78"/>
      <c r="O7" s="79"/>
    </row>
    <row r="8" spans="1:15">
      <c r="B8" s="75">
        <v>34626</v>
      </c>
      <c r="C8" s="3">
        <v>29</v>
      </c>
      <c r="D8" s="76">
        <v>240.20400000000001</v>
      </c>
      <c r="E8" s="77">
        <v>57248</v>
      </c>
      <c r="G8" s="77"/>
      <c r="H8" s="77">
        <f t="shared" si="0"/>
        <v>1974.0689655172414</v>
      </c>
      <c r="K8" s="45">
        <v>5130.6400000000003</v>
      </c>
      <c r="L8" s="45"/>
      <c r="M8" s="45">
        <f t="shared" si="1"/>
        <v>5130.6400000000003</v>
      </c>
      <c r="N8" s="78"/>
      <c r="O8" s="79"/>
    </row>
    <row r="9" spans="1:15">
      <c r="B9" s="75">
        <v>34655</v>
      </c>
      <c r="C9" s="3">
        <v>29</v>
      </c>
      <c r="D9" s="76">
        <v>213.1</v>
      </c>
      <c r="E9" s="77">
        <v>52864</v>
      </c>
      <c r="G9" s="77"/>
      <c r="H9" s="77">
        <f t="shared" si="0"/>
        <v>1822.8965517241379</v>
      </c>
      <c r="K9" s="45">
        <v>4668.6400000000003</v>
      </c>
      <c r="L9" s="45"/>
      <c r="M9" s="45">
        <f t="shared" si="1"/>
        <v>4668.6400000000003</v>
      </c>
      <c r="N9" s="78"/>
      <c r="O9" s="79"/>
    </row>
    <row r="10" spans="1:15">
      <c r="A10" s="80"/>
      <c r="B10" s="81">
        <v>34688</v>
      </c>
      <c r="C10" s="80">
        <v>33</v>
      </c>
      <c r="D10" s="82">
        <v>132.34</v>
      </c>
      <c r="E10" s="83">
        <v>55076</v>
      </c>
      <c r="F10" s="83"/>
      <c r="G10" s="83"/>
      <c r="H10" s="83">
        <f t="shared" si="0"/>
        <v>1668.969696969697</v>
      </c>
      <c r="I10" s="84"/>
      <c r="J10" s="84"/>
      <c r="K10" s="85">
        <v>3841.75</v>
      </c>
      <c r="L10" s="85"/>
      <c r="M10" s="85">
        <f t="shared" si="1"/>
        <v>3841.75</v>
      </c>
      <c r="N10" s="86"/>
      <c r="O10" s="87"/>
    </row>
    <row r="11" spans="1:15">
      <c r="A11" s="3">
        <v>1</v>
      </c>
      <c r="B11" s="75">
        <v>34720</v>
      </c>
      <c r="C11" s="3">
        <v>32</v>
      </c>
      <c r="D11" s="76">
        <v>133.75200000000001</v>
      </c>
      <c r="E11" s="77">
        <v>58217</v>
      </c>
      <c r="G11" s="77"/>
      <c r="H11" s="77">
        <f t="shared" si="0"/>
        <v>1819.28125</v>
      </c>
      <c r="K11" s="45">
        <v>3944.82</v>
      </c>
      <c r="L11" s="45"/>
      <c r="M11" s="45">
        <f t="shared" si="1"/>
        <v>3944.82</v>
      </c>
      <c r="N11" s="78"/>
      <c r="O11" s="79"/>
    </row>
    <row r="12" spans="1:15">
      <c r="A12" s="3">
        <v>2</v>
      </c>
      <c r="B12" s="75">
        <v>34751</v>
      </c>
      <c r="C12" s="3">
        <v>31</v>
      </c>
      <c r="D12" s="76">
        <v>140.952</v>
      </c>
      <c r="E12" s="77">
        <v>55666</v>
      </c>
      <c r="G12" s="77"/>
      <c r="H12" s="77">
        <f t="shared" si="0"/>
        <v>1795.6774193548388</v>
      </c>
      <c r="K12" s="45">
        <v>3804.14</v>
      </c>
      <c r="L12" s="45"/>
      <c r="M12" s="45">
        <f t="shared" si="1"/>
        <v>3804.14</v>
      </c>
      <c r="N12" s="78"/>
      <c r="O12" s="79"/>
    </row>
    <row r="13" spans="1:15">
      <c r="A13" s="3">
        <v>3</v>
      </c>
      <c r="B13" s="75">
        <v>34780</v>
      </c>
      <c r="C13" s="3">
        <v>29</v>
      </c>
      <c r="D13" s="76">
        <v>136.84</v>
      </c>
      <c r="E13" s="77">
        <v>52656</v>
      </c>
      <c r="G13" s="77"/>
      <c r="H13" s="77">
        <f t="shared" si="0"/>
        <v>1815.7241379310344</v>
      </c>
      <c r="K13" s="45">
        <v>3805.17</v>
      </c>
      <c r="L13" s="45"/>
      <c r="M13" s="45">
        <f t="shared" si="1"/>
        <v>3805.17</v>
      </c>
      <c r="N13" s="78"/>
      <c r="O13" s="79"/>
    </row>
    <row r="14" spans="1:15">
      <c r="A14" s="3">
        <v>4</v>
      </c>
      <c r="B14" s="75">
        <v>34809</v>
      </c>
      <c r="C14" s="3">
        <v>29</v>
      </c>
      <c r="D14" s="76">
        <v>136.55000000000001</v>
      </c>
      <c r="E14" s="77">
        <v>52283</v>
      </c>
      <c r="G14" s="77"/>
      <c r="H14" s="77">
        <f t="shared" si="0"/>
        <v>1802.8620689655172</v>
      </c>
      <c r="K14" s="45">
        <v>3788.47</v>
      </c>
      <c r="L14" s="45"/>
      <c r="M14" s="45">
        <f t="shared" si="1"/>
        <v>3788.47</v>
      </c>
      <c r="N14" s="78"/>
      <c r="O14" s="79"/>
    </row>
    <row r="15" spans="1:15">
      <c r="A15" s="3">
        <v>5</v>
      </c>
      <c r="B15" s="75">
        <v>34838</v>
      </c>
      <c r="C15" s="3">
        <v>29</v>
      </c>
      <c r="D15" s="76">
        <v>234.3</v>
      </c>
      <c r="E15" s="77">
        <v>61635</v>
      </c>
      <c r="G15" s="77"/>
      <c r="H15" s="77">
        <f t="shared" si="0"/>
        <v>2125.344827586207</v>
      </c>
      <c r="K15" s="45">
        <v>5222.33</v>
      </c>
      <c r="L15" s="45"/>
      <c r="M15" s="45">
        <f>K15</f>
        <v>5222.33</v>
      </c>
      <c r="N15" s="78"/>
      <c r="O15" s="79"/>
    </row>
    <row r="16" spans="1:15">
      <c r="A16" s="3">
        <v>6</v>
      </c>
      <c r="B16" s="75">
        <v>34870</v>
      </c>
      <c r="C16" s="3">
        <v>32</v>
      </c>
      <c r="D16" s="76">
        <v>266.08</v>
      </c>
      <c r="E16" s="77">
        <v>73064</v>
      </c>
      <c r="F16" s="77">
        <f t="shared" ref="F16:F42" si="2">AVERAGE(E5:E16)</f>
        <v>66078.416666666672</v>
      </c>
      <c r="G16" s="77">
        <f t="shared" ref="G16:G27" si="3">F16*12/365.25</f>
        <v>2170.9541409993153</v>
      </c>
      <c r="H16" s="77">
        <f t="shared" si="0"/>
        <v>2283.25</v>
      </c>
      <c r="K16" s="45">
        <v>6825.02</v>
      </c>
      <c r="L16" s="45"/>
      <c r="M16" s="45">
        <f t="shared" ref="M16:M34" si="4">K16</f>
        <v>6825.02</v>
      </c>
      <c r="N16" s="78">
        <f>SUM(M5:M16)</f>
        <v>64320.81</v>
      </c>
      <c r="O16" s="79">
        <f>AVERAGE(E5:E16)/1000</f>
        <v>66.078416666666669</v>
      </c>
    </row>
    <row r="17" spans="1:15">
      <c r="A17" s="3">
        <v>7</v>
      </c>
      <c r="B17" s="75">
        <v>34900</v>
      </c>
      <c r="C17" s="3">
        <v>30</v>
      </c>
      <c r="D17" s="76">
        <v>262.61</v>
      </c>
      <c r="E17" s="77">
        <v>82059</v>
      </c>
      <c r="F17" s="77">
        <f t="shared" si="2"/>
        <v>64774.083333333336</v>
      </c>
      <c r="G17" s="77">
        <f t="shared" si="3"/>
        <v>2128.1013004791239</v>
      </c>
      <c r="H17" s="77">
        <f t="shared" si="0"/>
        <v>2735.3</v>
      </c>
      <c r="K17" s="45">
        <v>7098.98</v>
      </c>
      <c r="L17" s="45"/>
      <c r="M17" s="45">
        <f t="shared" si="4"/>
        <v>7098.98</v>
      </c>
      <c r="N17" s="78">
        <f t="shared" ref="N17:N42" si="5">SUM(M6:M17)</f>
        <v>63306.619999999995</v>
      </c>
      <c r="O17" s="79">
        <f t="shared" ref="O17:O38" si="6">AVERAGE(E6:E17)/1000</f>
        <v>64.774083333333337</v>
      </c>
    </row>
    <row r="18" spans="1:15">
      <c r="A18" s="3">
        <v>8</v>
      </c>
      <c r="B18" s="75">
        <v>34929</v>
      </c>
      <c r="C18" s="3">
        <v>29</v>
      </c>
      <c r="D18" s="76">
        <v>293.39</v>
      </c>
      <c r="E18" s="77">
        <v>89001</v>
      </c>
      <c r="F18" s="77">
        <f t="shared" si="2"/>
        <v>64827.833333333336</v>
      </c>
      <c r="G18" s="77">
        <f t="shared" si="3"/>
        <v>2129.8672142368241</v>
      </c>
      <c r="H18" s="77">
        <f t="shared" si="0"/>
        <v>3069</v>
      </c>
      <c r="K18" s="45">
        <v>7780.13</v>
      </c>
      <c r="L18" s="45"/>
      <c r="M18" s="45">
        <f t="shared" si="4"/>
        <v>7780.13</v>
      </c>
      <c r="N18" s="78">
        <f t="shared" si="5"/>
        <v>63585.02</v>
      </c>
      <c r="O18" s="79">
        <f t="shared" si="6"/>
        <v>64.827833333333331</v>
      </c>
    </row>
    <row r="19" spans="1:15">
      <c r="A19" s="3">
        <v>9</v>
      </c>
      <c r="B19" s="75">
        <v>34961</v>
      </c>
      <c r="C19" s="3">
        <v>32</v>
      </c>
      <c r="D19" s="76">
        <v>248.69</v>
      </c>
      <c r="E19" s="77">
        <v>70873</v>
      </c>
      <c r="F19" s="77">
        <f t="shared" si="2"/>
        <v>63386.833333333336</v>
      </c>
      <c r="G19" s="77">
        <f t="shared" si="3"/>
        <v>2082.5242984257357</v>
      </c>
      <c r="H19" s="77">
        <f t="shared" si="0"/>
        <v>2214.78125</v>
      </c>
      <c r="K19" s="45">
        <v>6496.41</v>
      </c>
      <c r="L19" s="45"/>
      <c r="M19" s="45">
        <f t="shared" si="4"/>
        <v>6496.41</v>
      </c>
      <c r="N19" s="78">
        <f t="shared" si="5"/>
        <v>62406.5</v>
      </c>
      <c r="O19" s="79">
        <f t="shared" si="6"/>
        <v>63.386833333333335</v>
      </c>
    </row>
    <row r="20" spans="1:15">
      <c r="A20" s="3">
        <v>10</v>
      </c>
      <c r="B20" s="75">
        <v>34990</v>
      </c>
      <c r="C20" s="3">
        <v>29</v>
      </c>
      <c r="D20" s="76">
        <v>211.04400000000001</v>
      </c>
      <c r="E20" s="77">
        <v>54903</v>
      </c>
      <c r="F20" s="77">
        <f t="shared" si="2"/>
        <v>63191.416666666664</v>
      </c>
      <c r="G20" s="77">
        <f t="shared" si="3"/>
        <v>2076.104038329911</v>
      </c>
      <c r="H20" s="77">
        <f t="shared" si="0"/>
        <v>1893.2068965517242</v>
      </c>
      <c r="K20" s="45">
        <v>4718.92</v>
      </c>
      <c r="L20" s="45"/>
      <c r="M20" s="45">
        <f t="shared" si="4"/>
        <v>4718.92</v>
      </c>
      <c r="N20" s="78">
        <f t="shared" si="5"/>
        <v>61994.779999999984</v>
      </c>
      <c r="O20" s="79">
        <f t="shared" si="6"/>
        <v>63.191416666666662</v>
      </c>
    </row>
    <row r="21" spans="1:15">
      <c r="A21" s="3">
        <v>11</v>
      </c>
      <c r="B21" s="75">
        <v>35019</v>
      </c>
      <c r="C21" s="3">
        <v>29</v>
      </c>
      <c r="D21" s="76">
        <v>216.04</v>
      </c>
      <c r="E21" s="77">
        <v>53531</v>
      </c>
      <c r="F21" s="77">
        <f t="shared" si="2"/>
        <v>63247</v>
      </c>
      <c r="G21" s="77">
        <f t="shared" si="3"/>
        <v>2077.9301848049281</v>
      </c>
      <c r="H21" s="77">
        <f t="shared" si="0"/>
        <v>1845.8965517241379</v>
      </c>
      <c r="K21" s="45">
        <v>4725.6499999999996</v>
      </c>
      <c r="L21" s="45"/>
      <c r="M21" s="45">
        <f t="shared" si="4"/>
        <v>4725.6499999999996</v>
      </c>
      <c r="N21" s="78">
        <f t="shared" si="5"/>
        <v>62051.79</v>
      </c>
      <c r="O21" s="79">
        <f t="shared" si="6"/>
        <v>63.247</v>
      </c>
    </row>
    <row r="22" spans="1:15">
      <c r="A22" s="80">
        <v>12</v>
      </c>
      <c r="B22" s="81">
        <v>35052</v>
      </c>
      <c r="C22" s="80">
        <v>33</v>
      </c>
      <c r="D22" s="82">
        <v>142.404</v>
      </c>
      <c r="E22" s="83">
        <v>58917</v>
      </c>
      <c r="F22" s="83">
        <f t="shared" si="2"/>
        <v>63567.083333333336</v>
      </c>
      <c r="G22" s="83">
        <f t="shared" si="3"/>
        <v>2088.4462696783025</v>
      </c>
      <c r="H22" s="83">
        <f t="shared" si="0"/>
        <v>1785.3636363636363</v>
      </c>
      <c r="I22" s="84"/>
      <c r="J22" s="84"/>
      <c r="K22" s="85">
        <v>4092.95</v>
      </c>
      <c r="L22" s="85"/>
      <c r="M22" s="85">
        <f t="shared" si="4"/>
        <v>4092.95</v>
      </c>
      <c r="N22" s="86">
        <f t="shared" si="5"/>
        <v>62302.99</v>
      </c>
      <c r="O22" s="87">
        <f t="shared" si="6"/>
        <v>63.567083333333336</v>
      </c>
    </row>
    <row r="23" spans="1:15">
      <c r="A23" s="3">
        <v>13</v>
      </c>
      <c r="B23" s="75">
        <v>35084</v>
      </c>
      <c r="C23" s="3">
        <v>32</v>
      </c>
      <c r="D23" s="76">
        <v>154.61000000000001</v>
      </c>
      <c r="E23" s="77">
        <v>63429</v>
      </c>
      <c r="F23" s="77">
        <f t="shared" si="2"/>
        <v>64001.416666666664</v>
      </c>
      <c r="G23" s="77">
        <f t="shared" si="3"/>
        <v>2102.7159479808352</v>
      </c>
      <c r="H23" s="77">
        <f t="shared" si="0"/>
        <v>1982.15625</v>
      </c>
      <c r="K23" s="45">
        <v>4495.87</v>
      </c>
      <c r="L23" s="45"/>
      <c r="M23" s="45">
        <f t="shared" si="4"/>
        <v>4495.87</v>
      </c>
      <c r="N23" s="78">
        <f t="shared" si="5"/>
        <v>62854.039999999994</v>
      </c>
      <c r="O23" s="79">
        <f t="shared" si="6"/>
        <v>64.001416666666671</v>
      </c>
    </row>
    <row r="24" spans="1:15">
      <c r="A24" s="3">
        <v>14</v>
      </c>
      <c r="B24" s="75">
        <v>35115</v>
      </c>
      <c r="C24" s="3">
        <v>31</v>
      </c>
      <c r="D24" s="76">
        <v>161.03</v>
      </c>
      <c r="E24" s="77">
        <v>62974</v>
      </c>
      <c r="F24" s="77">
        <f t="shared" si="2"/>
        <v>64610.416666666664</v>
      </c>
      <c r="G24" s="77">
        <f t="shared" si="3"/>
        <v>2122.7241615331964</v>
      </c>
      <c r="H24" s="77">
        <f t="shared" si="0"/>
        <v>2031.4193548387098</v>
      </c>
      <c r="K24" s="45">
        <v>4490.43</v>
      </c>
      <c r="L24" s="45"/>
      <c r="M24" s="45">
        <f t="shared" si="4"/>
        <v>4490.43</v>
      </c>
      <c r="N24" s="78">
        <f t="shared" si="5"/>
        <v>63540.329999999994</v>
      </c>
      <c r="O24" s="79">
        <f t="shared" si="6"/>
        <v>64.610416666666666</v>
      </c>
    </row>
    <row r="25" spans="1:15">
      <c r="A25" s="3">
        <v>15</v>
      </c>
      <c r="B25" s="75">
        <v>35144</v>
      </c>
      <c r="C25" s="3">
        <v>29</v>
      </c>
      <c r="D25" s="76">
        <v>221.99</v>
      </c>
      <c r="E25" s="77">
        <v>60551</v>
      </c>
      <c r="F25" s="77">
        <f t="shared" si="2"/>
        <v>65268.333333333336</v>
      </c>
      <c r="G25" s="77">
        <f t="shared" si="3"/>
        <v>2144.3394934976045</v>
      </c>
      <c r="H25" s="77">
        <f t="shared" si="0"/>
        <v>2087.9655172413795</v>
      </c>
      <c r="K25" s="45">
        <v>4554.32</v>
      </c>
      <c r="L25" s="45"/>
      <c r="M25" s="45">
        <f t="shared" si="4"/>
        <v>4554.32</v>
      </c>
      <c r="N25" s="78">
        <f t="shared" si="5"/>
        <v>64289.479999999996</v>
      </c>
      <c r="O25" s="79">
        <f t="shared" si="6"/>
        <v>65.268333333333331</v>
      </c>
    </row>
    <row r="26" spans="1:15">
      <c r="A26" s="3">
        <v>16</v>
      </c>
      <c r="B26" s="75">
        <v>35173</v>
      </c>
      <c r="C26" s="3">
        <v>29</v>
      </c>
      <c r="D26" s="76">
        <v>215.06399999999999</v>
      </c>
      <c r="E26" s="77">
        <v>58116</v>
      </c>
      <c r="F26" s="77">
        <f t="shared" si="2"/>
        <v>65754.416666666672</v>
      </c>
      <c r="G26" s="77">
        <f t="shared" si="3"/>
        <v>2160.3093771389458</v>
      </c>
      <c r="H26" s="77">
        <f t="shared" si="0"/>
        <v>2004</v>
      </c>
      <c r="K26" s="45">
        <v>4383.3999999999996</v>
      </c>
      <c r="L26" s="45"/>
      <c r="M26" s="45">
        <f t="shared" si="4"/>
        <v>4383.3999999999996</v>
      </c>
      <c r="N26" s="78">
        <f t="shared" si="5"/>
        <v>64884.41</v>
      </c>
      <c r="O26" s="79">
        <f t="shared" si="6"/>
        <v>65.754416666666671</v>
      </c>
    </row>
    <row r="27" spans="1:15">
      <c r="A27" s="3">
        <v>17</v>
      </c>
      <c r="B27" s="75">
        <v>35203</v>
      </c>
      <c r="C27" s="3">
        <v>30</v>
      </c>
      <c r="D27" s="76">
        <v>258.18</v>
      </c>
      <c r="E27" s="77">
        <v>69783</v>
      </c>
      <c r="F27" s="77">
        <f t="shared" si="2"/>
        <v>66433.416666666672</v>
      </c>
      <c r="G27" s="77">
        <f t="shared" si="3"/>
        <v>2182.6173853524983</v>
      </c>
      <c r="H27" s="77">
        <f t="shared" si="0"/>
        <v>2326.1</v>
      </c>
      <c r="K27" s="45">
        <v>5241.66</v>
      </c>
      <c r="L27" s="45"/>
      <c r="M27" s="45">
        <f t="shared" si="4"/>
        <v>5241.66</v>
      </c>
      <c r="N27" s="78">
        <f t="shared" si="5"/>
        <v>64903.740000000005</v>
      </c>
      <c r="O27" s="79">
        <f t="shared" si="6"/>
        <v>66.433416666666673</v>
      </c>
    </row>
    <row r="28" spans="1:15">
      <c r="A28" s="3">
        <v>18</v>
      </c>
      <c r="B28" s="75">
        <v>35235</v>
      </c>
      <c r="C28" s="3">
        <v>32</v>
      </c>
      <c r="D28" s="76">
        <v>257.68</v>
      </c>
      <c r="E28" s="77">
        <v>72333</v>
      </c>
      <c r="F28" s="77">
        <f t="shared" si="2"/>
        <v>66372.5</v>
      </c>
      <c r="G28" s="77">
        <f>F28*12/365.25</f>
        <v>2180.6160164271046</v>
      </c>
      <c r="H28" s="77">
        <f t="shared" si="0"/>
        <v>2260.40625</v>
      </c>
      <c r="I28" s="77">
        <f>AVERAGE(H5:H28)</f>
        <v>2171.1052037248878</v>
      </c>
      <c r="J28" s="77">
        <f>AVERAGE(E5:E28)*12/365.25</f>
        <v>2175.7850787132102</v>
      </c>
      <c r="K28" s="45">
        <v>5756.43</v>
      </c>
      <c r="L28" s="45"/>
      <c r="M28" s="45">
        <f t="shared" si="4"/>
        <v>5756.43</v>
      </c>
      <c r="N28" s="78">
        <f t="shared" si="5"/>
        <v>63835.15</v>
      </c>
      <c r="O28" s="79">
        <f t="shared" si="6"/>
        <v>66.372500000000002</v>
      </c>
    </row>
    <row r="29" spans="1:15">
      <c r="A29" s="3">
        <v>19</v>
      </c>
      <c r="B29" s="75">
        <v>35265</v>
      </c>
      <c r="C29" s="3">
        <v>30</v>
      </c>
      <c r="D29" s="76">
        <v>276.06</v>
      </c>
      <c r="E29" s="77">
        <v>80217</v>
      </c>
      <c r="F29" s="77">
        <f t="shared" si="2"/>
        <v>66219</v>
      </c>
      <c r="G29" s="77">
        <f t="shared" ref="G29:G92" si="7">F29*12/365.25</f>
        <v>2175.5728952772074</v>
      </c>
      <c r="H29" s="77">
        <f t="shared" si="0"/>
        <v>2673.9</v>
      </c>
      <c r="I29" s="77">
        <f t="shared" ref="I29:I42" si="8">AVERAGE(H6:H29)</f>
        <v>2159.1452289774134</v>
      </c>
      <c r="J29" s="77">
        <f t="shared" ref="J29:J42" si="9">AVERAGE(E6:E29)*12/365.25</f>
        <v>2151.8370978781654</v>
      </c>
      <c r="K29" s="45">
        <v>6338.28</v>
      </c>
      <c r="L29" s="45"/>
      <c r="M29" s="45">
        <f t="shared" si="4"/>
        <v>6338.28</v>
      </c>
      <c r="N29" s="78">
        <f t="shared" si="5"/>
        <v>63074.450000000004</v>
      </c>
      <c r="O29" s="79">
        <f t="shared" si="6"/>
        <v>66.218999999999994</v>
      </c>
    </row>
    <row r="30" spans="1:15">
      <c r="A30" s="3">
        <v>20</v>
      </c>
      <c r="B30" s="75">
        <v>35294</v>
      </c>
      <c r="C30" s="3">
        <v>29</v>
      </c>
      <c r="D30" s="76">
        <v>303.12</v>
      </c>
      <c r="E30" s="77">
        <v>84929</v>
      </c>
      <c r="F30" s="77">
        <f t="shared" si="2"/>
        <v>65879.666666666672</v>
      </c>
      <c r="G30" s="77">
        <f t="shared" si="7"/>
        <v>2164.4243668720055</v>
      </c>
      <c r="H30" s="77">
        <f t="shared" si="0"/>
        <v>2928.5862068965516</v>
      </c>
      <c r="I30" s="77">
        <f t="shared" si="8"/>
        <v>2154.2213784027003</v>
      </c>
      <c r="J30" s="77">
        <f t="shared" si="9"/>
        <v>2147.1457905544148</v>
      </c>
      <c r="K30" s="45">
        <v>6740.64</v>
      </c>
      <c r="L30" s="45"/>
      <c r="M30" s="45">
        <f t="shared" si="4"/>
        <v>6740.64</v>
      </c>
      <c r="N30" s="78">
        <f t="shared" si="5"/>
        <v>62034.96</v>
      </c>
      <c r="O30" s="79">
        <f t="shared" si="6"/>
        <v>65.879666666666665</v>
      </c>
    </row>
    <row r="31" spans="1:15">
      <c r="A31" s="3">
        <v>21</v>
      </c>
      <c r="B31" s="75">
        <v>35326</v>
      </c>
      <c r="C31" s="3">
        <v>32</v>
      </c>
      <c r="D31" s="76">
        <v>274.95600000000002</v>
      </c>
      <c r="E31" s="77">
        <v>83271</v>
      </c>
      <c r="F31" s="77">
        <f t="shared" si="2"/>
        <v>66912.833333333328</v>
      </c>
      <c r="G31" s="77">
        <f t="shared" si="7"/>
        <v>2198.3682409308694</v>
      </c>
      <c r="H31" s="77">
        <f t="shared" si="0"/>
        <v>2602.21875</v>
      </c>
      <c r="I31" s="77">
        <f t="shared" si="8"/>
        <v>2147.8489825693673</v>
      </c>
      <c r="J31" s="77">
        <f t="shared" si="9"/>
        <v>2140.4462696783025</v>
      </c>
      <c r="K31" s="45">
        <v>6528.19</v>
      </c>
      <c r="L31" s="45"/>
      <c r="M31" s="45">
        <f t="shared" si="4"/>
        <v>6528.19</v>
      </c>
      <c r="N31" s="78">
        <f t="shared" si="5"/>
        <v>62066.74</v>
      </c>
      <c r="O31" s="79">
        <f t="shared" si="6"/>
        <v>66.912833333333325</v>
      </c>
    </row>
    <row r="32" spans="1:15">
      <c r="A32" s="3">
        <v>22</v>
      </c>
      <c r="B32" s="75">
        <v>35355</v>
      </c>
      <c r="C32" s="3">
        <v>29</v>
      </c>
      <c r="D32" s="76">
        <v>227.304</v>
      </c>
      <c r="E32" s="77">
        <v>54540</v>
      </c>
      <c r="F32" s="77">
        <f t="shared" si="2"/>
        <v>66882.583333333328</v>
      </c>
      <c r="G32" s="77">
        <f t="shared" si="7"/>
        <v>2197.3744010951405</v>
      </c>
      <c r="H32" s="77">
        <f t="shared" si="0"/>
        <v>1880.6896551724137</v>
      </c>
      <c r="I32" s="77">
        <f t="shared" si="8"/>
        <v>2143.9581779716659</v>
      </c>
      <c r="J32" s="77">
        <f t="shared" si="9"/>
        <v>2136.7392197125255</v>
      </c>
      <c r="K32" s="45">
        <v>4209.1899999999996</v>
      </c>
      <c r="L32" s="45"/>
      <c r="M32" s="45">
        <f t="shared" si="4"/>
        <v>4209.1899999999996</v>
      </c>
      <c r="N32" s="78">
        <f t="shared" si="5"/>
        <v>61557.009999999995</v>
      </c>
      <c r="O32" s="79">
        <f t="shared" si="6"/>
        <v>66.882583333333329</v>
      </c>
    </row>
    <row r="33" spans="1:15">
      <c r="A33" s="3">
        <v>23</v>
      </c>
      <c r="B33" s="75">
        <v>35384</v>
      </c>
      <c r="C33" s="3">
        <v>29</v>
      </c>
      <c r="D33" s="76">
        <v>205.572</v>
      </c>
      <c r="E33" s="77">
        <v>51832</v>
      </c>
      <c r="F33" s="77">
        <f t="shared" si="2"/>
        <v>66741</v>
      </c>
      <c r="G33" s="77">
        <f t="shared" si="7"/>
        <v>2192.7227926078031</v>
      </c>
      <c r="H33" s="77">
        <f t="shared" si="0"/>
        <v>1787.3103448275863</v>
      </c>
      <c r="I33" s="77">
        <f t="shared" si="8"/>
        <v>2142.4754193509762</v>
      </c>
      <c r="J33" s="77">
        <f t="shared" si="9"/>
        <v>2135.3264887063656</v>
      </c>
      <c r="K33" s="45">
        <v>3969.06</v>
      </c>
      <c r="L33" s="45"/>
      <c r="M33" s="45">
        <f t="shared" si="4"/>
        <v>3969.06</v>
      </c>
      <c r="N33" s="78">
        <f t="shared" si="5"/>
        <v>60800.42</v>
      </c>
      <c r="O33" s="79">
        <f t="shared" si="6"/>
        <v>66.741</v>
      </c>
    </row>
    <row r="34" spans="1:15">
      <c r="A34" s="80">
        <v>24</v>
      </c>
      <c r="B34" s="81">
        <v>35417</v>
      </c>
      <c r="C34" s="80">
        <v>33</v>
      </c>
      <c r="D34" s="82">
        <v>146.54400000000001</v>
      </c>
      <c r="E34" s="83">
        <v>57308</v>
      </c>
      <c r="F34" s="83">
        <f t="shared" si="2"/>
        <v>66606.916666666672</v>
      </c>
      <c r="G34" s="83">
        <f t="shared" si="7"/>
        <v>2188.3175906913075</v>
      </c>
      <c r="H34" s="83">
        <f t="shared" si="0"/>
        <v>1736.6060606060605</v>
      </c>
      <c r="I34" s="83">
        <f t="shared" si="8"/>
        <v>2145.2936011691581</v>
      </c>
      <c r="J34" s="83">
        <f t="shared" si="9"/>
        <v>2138.3819301848048</v>
      </c>
      <c r="K34" s="85">
        <v>4095.29</v>
      </c>
      <c r="L34" s="85"/>
      <c r="M34" s="85">
        <f t="shared" si="4"/>
        <v>4095.29</v>
      </c>
      <c r="N34" s="86">
        <f t="shared" si="5"/>
        <v>60802.76</v>
      </c>
      <c r="O34" s="87">
        <f t="shared" si="6"/>
        <v>66.606916666666677</v>
      </c>
    </row>
    <row r="35" spans="1:15">
      <c r="A35" s="3">
        <v>25</v>
      </c>
      <c r="B35" s="75">
        <v>35452</v>
      </c>
      <c r="C35" s="3">
        <v>35</v>
      </c>
      <c r="D35" s="76">
        <v>143.65199999999999</v>
      </c>
      <c r="E35" s="77">
        <v>63689</v>
      </c>
      <c r="F35" s="77">
        <f t="shared" si="2"/>
        <v>66628.583333333328</v>
      </c>
      <c r="G35" s="77">
        <f t="shared" si="7"/>
        <v>2189.0294318959618</v>
      </c>
      <c r="H35" s="77">
        <f t="shared" si="0"/>
        <v>1819.6857142857143</v>
      </c>
      <c r="I35" s="77">
        <f t="shared" si="8"/>
        <v>2145.3104538477296</v>
      </c>
      <c r="J35" s="77">
        <f t="shared" si="9"/>
        <v>2145.8726899383983</v>
      </c>
      <c r="K35" s="45">
        <v>2399.42</v>
      </c>
      <c r="L35" s="45">
        <v>2241.85</v>
      </c>
      <c r="M35" s="45">
        <f>L35+K35</f>
        <v>4641.2700000000004</v>
      </c>
      <c r="N35" s="78">
        <f t="shared" si="5"/>
        <v>60948.160000000003</v>
      </c>
      <c r="O35" s="79">
        <f t="shared" si="6"/>
        <v>66.628583333333324</v>
      </c>
    </row>
    <row r="36" spans="1:15">
      <c r="A36" s="3">
        <v>26</v>
      </c>
      <c r="B36" s="75">
        <v>35481</v>
      </c>
      <c r="C36" s="3">
        <v>29</v>
      </c>
      <c r="D36" s="76">
        <v>143.82</v>
      </c>
      <c r="E36" s="77">
        <v>53883</v>
      </c>
      <c r="F36" s="77">
        <f t="shared" si="2"/>
        <v>65871</v>
      </c>
      <c r="G36" s="77">
        <f t="shared" si="7"/>
        <v>2164.1396303901438</v>
      </c>
      <c r="H36" s="77">
        <f t="shared" si="0"/>
        <v>1858.0344827586207</v>
      </c>
      <c r="I36" s="77">
        <f t="shared" si="8"/>
        <v>2147.9086648228872</v>
      </c>
      <c r="J36" s="77">
        <f t="shared" si="9"/>
        <v>2143.4318959616703</v>
      </c>
      <c r="K36" s="45">
        <v>2120.88</v>
      </c>
      <c r="L36" s="45">
        <v>1896.69</v>
      </c>
      <c r="M36" s="45">
        <f t="shared" ref="M36:M42" si="10">L36+K36</f>
        <v>4017.57</v>
      </c>
      <c r="N36" s="78">
        <f t="shared" si="5"/>
        <v>60475.299999999996</v>
      </c>
      <c r="O36" s="79">
        <f t="shared" si="6"/>
        <v>65.870999999999995</v>
      </c>
    </row>
    <row r="37" spans="1:15">
      <c r="A37" s="3">
        <v>27</v>
      </c>
      <c r="B37" s="75">
        <v>35510</v>
      </c>
      <c r="C37" s="3">
        <v>29</v>
      </c>
      <c r="D37" s="76">
        <v>141.672</v>
      </c>
      <c r="E37" s="77">
        <v>53929</v>
      </c>
      <c r="F37" s="77">
        <f t="shared" si="2"/>
        <v>65319.166666666664</v>
      </c>
      <c r="G37" s="77">
        <f t="shared" si="7"/>
        <v>2146.009582477755</v>
      </c>
      <c r="H37" s="77">
        <f t="shared" si="0"/>
        <v>1859.6206896551723</v>
      </c>
      <c r="I37" s="77">
        <f t="shared" si="8"/>
        <v>2149.7376878113932</v>
      </c>
      <c r="J37" s="77">
        <f t="shared" si="9"/>
        <v>2145.1745379876797</v>
      </c>
      <c r="K37" s="45">
        <v>2101.63</v>
      </c>
      <c r="L37" s="45">
        <v>1898.27</v>
      </c>
      <c r="M37" s="45">
        <f t="shared" si="10"/>
        <v>3999.9</v>
      </c>
      <c r="N37" s="78">
        <f t="shared" si="5"/>
        <v>59920.880000000005</v>
      </c>
      <c r="O37" s="79">
        <f t="shared" si="6"/>
        <v>65.319166666666661</v>
      </c>
    </row>
    <row r="38" spans="1:15">
      <c r="A38" s="3">
        <v>28</v>
      </c>
      <c r="B38" s="75">
        <v>35539</v>
      </c>
      <c r="C38" s="3">
        <v>29</v>
      </c>
      <c r="D38" s="76">
        <v>138.096</v>
      </c>
      <c r="E38" s="77">
        <v>49785</v>
      </c>
      <c r="F38" s="77">
        <f t="shared" si="2"/>
        <v>64624.916666666664</v>
      </c>
      <c r="G38" s="77">
        <f t="shared" si="7"/>
        <v>2123.2005475701576</v>
      </c>
      <c r="H38" s="77">
        <f t="shared" si="0"/>
        <v>1716.7241379310344</v>
      </c>
      <c r="I38" s="77">
        <f t="shared" si="8"/>
        <v>2146.148607351623</v>
      </c>
      <c r="J38" s="77">
        <f t="shared" si="9"/>
        <v>2141.7549623545515</v>
      </c>
      <c r="K38" s="45">
        <v>1972.02</v>
      </c>
      <c r="L38" s="45">
        <v>1752.4</v>
      </c>
      <c r="M38" s="45">
        <f t="shared" si="10"/>
        <v>3724.42</v>
      </c>
      <c r="N38" s="78">
        <f t="shared" si="5"/>
        <v>59261.899999999994</v>
      </c>
      <c r="O38" s="79">
        <f t="shared" si="6"/>
        <v>64.624916666666664</v>
      </c>
    </row>
    <row r="39" spans="1:15">
      <c r="A39" s="3">
        <v>29</v>
      </c>
      <c r="B39" s="75">
        <v>35570</v>
      </c>
      <c r="C39" s="3">
        <v>31</v>
      </c>
      <c r="D39" s="76">
        <v>243.95</v>
      </c>
      <c r="E39" s="77">
        <v>60865</v>
      </c>
      <c r="F39" s="77">
        <f t="shared" si="2"/>
        <v>63881.75</v>
      </c>
      <c r="G39" s="77">
        <f t="shared" si="7"/>
        <v>2098.7843942505133</v>
      </c>
      <c r="H39" s="77">
        <f t="shared" si="0"/>
        <v>1963.3870967741937</v>
      </c>
      <c r="I39" s="77">
        <f t="shared" si="8"/>
        <v>2139.4003685677894</v>
      </c>
      <c r="J39" s="77">
        <f t="shared" si="9"/>
        <v>2140.700889801506</v>
      </c>
      <c r="K39" s="45">
        <v>2654.56</v>
      </c>
      <c r="L39" s="45">
        <v>2142.4499999999998</v>
      </c>
      <c r="M39" s="45">
        <f t="shared" si="10"/>
        <v>4797.01</v>
      </c>
      <c r="N39" s="78">
        <f t="shared" si="5"/>
        <v>58817.249999999993</v>
      </c>
      <c r="O39" s="79">
        <f>AVERAGE(E28:E39)/1000</f>
        <v>63.881749999999997</v>
      </c>
    </row>
    <row r="40" spans="1:15">
      <c r="A40" s="3">
        <v>30</v>
      </c>
      <c r="B40" s="75">
        <v>35600</v>
      </c>
      <c r="C40" s="3">
        <v>30</v>
      </c>
      <c r="D40" s="76">
        <v>262</v>
      </c>
      <c r="E40" s="77">
        <v>61974</v>
      </c>
      <c r="F40" s="77">
        <f t="shared" si="2"/>
        <v>63018.5</v>
      </c>
      <c r="G40" s="77">
        <f t="shared" si="7"/>
        <v>2070.4229979466118</v>
      </c>
      <c r="H40" s="77">
        <f t="shared" si="0"/>
        <v>2065.8000000000002</v>
      </c>
      <c r="I40" s="77">
        <f t="shared" si="8"/>
        <v>2130.3399519011227</v>
      </c>
      <c r="J40" s="77">
        <f t="shared" si="9"/>
        <v>2125.5195071868584</v>
      </c>
      <c r="K40" s="45">
        <v>1491.99</v>
      </c>
      <c r="L40" s="45">
        <v>3978.73</v>
      </c>
      <c r="M40" s="45">
        <f t="shared" si="10"/>
        <v>5470.72</v>
      </c>
      <c r="N40" s="78">
        <f t="shared" si="5"/>
        <v>58531.54</v>
      </c>
      <c r="O40" s="79">
        <f>AVERAGE(E30:E40)/1000</f>
        <v>61.454999999999998</v>
      </c>
    </row>
    <row r="41" spans="1:15">
      <c r="A41" s="3">
        <v>31</v>
      </c>
      <c r="B41" s="75">
        <v>35630</v>
      </c>
      <c r="C41" s="3">
        <v>30</v>
      </c>
      <c r="D41" s="76">
        <v>263.23</v>
      </c>
      <c r="E41" s="77">
        <v>75726</v>
      </c>
      <c r="F41" s="77">
        <f t="shared" si="2"/>
        <v>62644.25</v>
      </c>
      <c r="G41" s="77">
        <f t="shared" si="7"/>
        <v>2058.1273100616017</v>
      </c>
      <c r="H41" s="77">
        <f t="shared" si="0"/>
        <v>2524.1999999999998</v>
      </c>
      <c r="I41" s="77">
        <f t="shared" si="8"/>
        <v>2121.5441185677896</v>
      </c>
      <c r="J41" s="77">
        <f t="shared" si="9"/>
        <v>2116.8501026694044</v>
      </c>
      <c r="K41" s="45">
        <v>1606.06</v>
      </c>
      <c r="L41" s="45">
        <v>4861.6099999999997</v>
      </c>
      <c r="M41" s="45">
        <f t="shared" si="10"/>
        <v>6467.67</v>
      </c>
      <c r="N41" s="78">
        <f t="shared" si="5"/>
        <v>58660.930000000008</v>
      </c>
      <c r="O41" s="79">
        <f>AVERAGE(E31:E41)/1000</f>
        <v>60.61836363636364</v>
      </c>
    </row>
    <row r="42" spans="1:15">
      <c r="A42" s="3">
        <v>32</v>
      </c>
      <c r="B42" s="75">
        <v>35661</v>
      </c>
      <c r="C42" s="3">
        <v>31</v>
      </c>
      <c r="D42" s="76">
        <v>277.56</v>
      </c>
      <c r="E42" s="77">
        <v>88602</v>
      </c>
      <c r="F42" s="77">
        <f t="shared" si="2"/>
        <v>62950.333333333336</v>
      </c>
      <c r="G42" s="77">
        <f t="shared" si="7"/>
        <v>2068.1834360027378</v>
      </c>
      <c r="H42" s="77">
        <f t="shared" si="0"/>
        <v>2858.1290322580644</v>
      </c>
      <c r="I42" s="77">
        <f t="shared" si="8"/>
        <v>2112.7578282452087</v>
      </c>
      <c r="J42" s="77">
        <f t="shared" si="9"/>
        <v>2116.3039014373717</v>
      </c>
      <c r="K42" s="45">
        <v>1758.83</v>
      </c>
      <c r="L42" s="45">
        <v>5688.21</v>
      </c>
      <c r="M42" s="45">
        <f t="shared" si="10"/>
        <v>7447.04</v>
      </c>
      <c r="N42" s="78">
        <f t="shared" si="5"/>
        <v>59367.33</v>
      </c>
      <c r="O42" s="79">
        <f>AVERAGE(E32:E42)/1000</f>
        <v>61.103000000000002</v>
      </c>
    </row>
    <row r="43" spans="1:15">
      <c r="A43" s="3">
        <v>33</v>
      </c>
      <c r="B43" s="75">
        <v>35690</v>
      </c>
      <c r="C43" s="3">
        <v>29</v>
      </c>
      <c r="D43" s="76">
        <v>251.52</v>
      </c>
      <c r="E43" s="77">
        <v>63856</v>
      </c>
      <c r="F43" s="77">
        <f t="shared" ref="F43:F52" si="11">AVERAGE(E34:E43)</f>
        <v>62961.7</v>
      </c>
      <c r="G43" s="77">
        <f t="shared" si="7"/>
        <v>2068.5568788501023</v>
      </c>
      <c r="H43" s="77">
        <f t="shared" si="0"/>
        <v>2201.9310344827586</v>
      </c>
      <c r="I43" s="77">
        <f t="shared" ref="I43:I61" si="12">AVERAGE(H22:H43)</f>
        <v>2134.2833733678135</v>
      </c>
      <c r="J43" s="77">
        <f t="shared" ref="J43:J61" si="13">AVERAGE(E22:E43)*12/365.25</f>
        <v>2136.2837408997575</v>
      </c>
      <c r="K43" s="45">
        <v>1470.45</v>
      </c>
    </row>
    <row r="44" spans="1:15">
      <c r="A44" s="3">
        <v>34</v>
      </c>
      <c r="B44" s="75">
        <v>35720</v>
      </c>
      <c r="C44" s="3">
        <v>30</v>
      </c>
      <c r="D44" s="76">
        <v>213.40799999999999</v>
      </c>
      <c r="E44" s="77">
        <v>55043</v>
      </c>
      <c r="F44" s="77">
        <f t="shared" si="11"/>
        <v>62735.199999999997</v>
      </c>
      <c r="G44" s="77">
        <f t="shared" si="7"/>
        <v>2061.1154004106775</v>
      </c>
      <c r="H44" s="77">
        <f t="shared" si="0"/>
        <v>1834.7666666666667</v>
      </c>
      <c r="I44" s="77">
        <f t="shared" si="12"/>
        <v>2136.5289656543155</v>
      </c>
      <c r="J44" s="77">
        <f t="shared" si="13"/>
        <v>2130.4984132910208</v>
      </c>
      <c r="K44" s="45">
        <v>1247.6500000000001</v>
      </c>
    </row>
    <row r="45" spans="1:15">
      <c r="A45" s="3">
        <v>35</v>
      </c>
      <c r="B45" s="75">
        <v>35749</v>
      </c>
      <c r="C45" s="3">
        <v>29</v>
      </c>
      <c r="D45" s="76">
        <v>202.38</v>
      </c>
      <c r="E45" s="77">
        <v>55833</v>
      </c>
      <c r="F45" s="77">
        <f t="shared" si="11"/>
        <v>61949.599999999999</v>
      </c>
      <c r="G45" s="77">
        <f t="shared" si="7"/>
        <v>2035.3051334702257</v>
      </c>
      <c r="H45" s="77">
        <f t="shared" si="0"/>
        <v>1925.2758620689656</v>
      </c>
      <c r="I45" s="77">
        <f t="shared" si="12"/>
        <v>2133.9434934756318</v>
      </c>
      <c r="J45" s="77">
        <f t="shared" si="13"/>
        <v>2119.1547507933547</v>
      </c>
      <c r="K45" s="45">
        <v>1233.92</v>
      </c>
    </row>
    <row r="46" spans="1:15">
      <c r="A46" s="80">
        <v>36</v>
      </c>
      <c r="B46" s="81">
        <v>35782</v>
      </c>
      <c r="C46" s="80">
        <v>33</v>
      </c>
      <c r="D46" s="82">
        <v>152.50800000000001</v>
      </c>
      <c r="E46" s="83">
        <v>61565</v>
      </c>
      <c r="F46" s="83">
        <f t="shared" si="11"/>
        <v>62717.8</v>
      </c>
      <c r="G46" s="83">
        <f t="shared" si="7"/>
        <v>2060.5437371663247</v>
      </c>
      <c r="H46" s="83">
        <f t="shared" si="0"/>
        <v>1865.6060606060605</v>
      </c>
      <c r="I46" s="83">
        <f t="shared" si="12"/>
        <v>2126.4065255559658</v>
      </c>
      <c r="J46" s="83">
        <f t="shared" si="13"/>
        <v>2117.0505880156807</v>
      </c>
      <c r="K46" s="85">
        <v>1105.03</v>
      </c>
      <c r="L46" s="84"/>
      <c r="M46" s="84"/>
      <c r="N46" s="84"/>
      <c r="O46" s="84"/>
    </row>
    <row r="47" spans="1:15">
      <c r="A47" s="3">
        <v>37</v>
      </c>
      <c r="B47" s="75">
        <v>35817</v>
      </c>
      <c r="C47" s="3">
        <v>35</v>
      </c>
      <c r="D47" s="76">
        <v>146.904</v>
      </c>
      <c r="E47" s="77">
        <v>65495</v>
      </c>
      <c r="F47" s="77">
        <f t="shared" si="11"/>
        <v>63874.400000000001</v>
      </c>
      <c r="G47" s="77">
        <f t="shared" si="7"/>
        <v>2098.5429158110883</v>
      </c>
      <c r="H47" s="77">
        <f t="shared" si="0"/>
        <v>1871.2857142857142</v>
      </c>
      <c r="I47" s="77">
        <f t="shared" si="12"/>
        <v>2116.5574436034353</v>
      </c>
      <c r="J47" s="77">
        <f t="shared" si="13"/>
        <v>2124.4338249019975</v>
      </c>
      <c r="K47" s="45">
        <v>1118.46</v>
      </c>
    </row>
    <row r="48" spans="1:15">
      <c r="A48" s="3">
        <v>38</v>
      </c>
      <c r="B48" s="75">
        <v>35846</v>
      </c>
      <c r="C48" s="3">
        <v>29</v>
      </c>
      <c r="D48" s="76">
        <v>150.15600000000001</v>
      </c>
      <c r="E48" s="77">
        <v>56956</v>
      </c>
      <c r="F48" s="77">
        <f t="shared" si="11"/>
        <v>64591.5</v>
      </c>
      <c r="G48" s="77">
        <f t="shared" si="7"/>
        <v>2122.1026694045177</v>
      </c>
      <c r="H48" s="77">
        <f t="shared" si="0"/>
        <v>1964</v>
      </c>
      <c r="I48" s="77">
        <f t="shared" si="12"/>
        <v>2114.7392617852538</v>
      </c>
      <c r="J48" s="77">
        <f t="shared" si="13"/>
        <v>2122.7015120403212</v>
      </c>
      <c r="K48" s="45">
        <v>1061.69</v>
      </c>
    </row>
    <row r="49" spans="1:15">
      <c r="A49" s="3">
        <v>39</v>
      </c>
      <c r="B49" s="75">
        <v>35875</v>
      </c>
      <c r="C49" s="3">
        <v>29</v>
      </c>
      <c r="D49" s="76">
        <v>146.01599999999999</v>
      </c>
      <c r="E49" s="77">
        <v>55188</v>
      </c>
      <c r="F49" s="77">
        <f t="shared" si="11"/>
        <v>64023.8</v>
      </c>
      <c r="G49" s="77">
        <f t="shared" si="7"/>
        <v>2103.4513347022589</v>
      </c>
      <c r="H49" s="77">
        <f t="shared" si="0"/>
        <v>1903.0344827586207</v>
      </c>
      <c r="I49" s="77">
        <f t="shared" si="12"/>
        <v>2095.5090110015549</v>
      </c>
      <c r="J49" s="77">
        <f t="shared" si="13"/>
        <v>2100.9057308194888</v>
      </c>
      <c r="K49" s="45">
        <v>1028.82</v>
      </c>
    </row>
    <row r="50" spans="1:15">
      <c r="A50" s="3">
        <v>40</v>
      </c>
      <c r="B50" s="75">
        <v>35906</v>
      </c>
      <c r="C50" s="3">
        <v>31</v>
      </c>
      <c r="D50" s="76">
        <v>226.28399999999999</v>
      </c>
      <c r="E50" s="77">
        <v>57401</v>
      </c>
      <c r="F50" s="77">
        <f t="shared" si="11"/>
        <v>63566.5</v>
      </c>
      <c r="G50" s="77">
        <f t="shared" si="7"/>
        <v>2088.4271047227926</v>
      </c>
      <c r="H50" s="77">
        <f t="shared" si="0"/>
        <v>1851.6451612903227</v>
      </c>
      <c r="I50" s="77">
        <f t="shared" si="12"/>
        <v>2076.9289615147513</v>
      </c>
      <c r="J50" s="77">
        <f t="shared" si="13"/>
        <v>2078.6066828448761</v>
      </c>
      <c r="K50" s="45">
        <v>1336.08</v>
      </c>
    </row>
    <row r="51" spans="1:15">
      <c r="A51" s="3">
        <v>41</v>
      </c>
      <c r="B51" s="75">
        <v>35935</v>
      </c>
      <c r="C51" s="3">
        <v>29</v>
      </c>
      <c r="D51" s="76">
        <v>204.072</v>
      </c>
      <c r="E51" s="77">
        <v>51836</v>
      </c>
      <c r="F51" s="77">
        <f t="shared" si="11"/>
        <v>61177.5</v>
      </c>
      <c r="G51" s="77">
        <f t="shared" si="7"/>
        <v>2009.9383983572895</v>
      </c>
      <c r="H51" s="77">
        <f t="shared" si="0"/>
        <v>1787.4482758620691</v>
      </c>
      <c r="I51" s="77">
        <f t="shared" si="12"/>
        <v>2036.6357013266636</v>
      </c>
      <c r="J51" s="77">
        <f t="shared" si="13"/>
        <v>2036.2232592869143</v>
      </c>
      <c r="K51" s="45">
        <v>1210.74</v>
      </c>
    </row>
    <row r="52" spans="1:15">
      <c r="A52" s="3">
        <v>42</v>
      </c>
      <c r="B52" s="75">
        <v>35965</v>
      </c>
      <c r="C52" s="3">
        <v>30</v>
      </c>
      <c r="D52" s="76">
        <v>257.05200000000002</v>
      </c>
      <c r="E52" s="77">
        <v>66134</v>
      </c>
      <c r="F52" s="77">
        <f t="shared" si="11"/>
        <v>58930.7</v>
      </c>
      <c r="G52" s="77">
        <f t="shared" si="7"/>
        <v>1936.1215605749485</v>
      </c>
      <c r="H52" s="77">
        <f t="shared" si="0"/>
        <v>2204.4666666666667</v>
      </c>
      <c r="I52" s="77">
        <f t="shared" si="12"/>
        <v>2003.7211767707597</v>
      </c>
      <c r="J52" s="77">
        <f t="shared" si="13"/>
        <v>2008.1553108082883</v>
      </c>
      <c r="K52" s="45">
        <v>3109.97</v>
      </c>
    </row>
    <row r="53" spans="1:15">
      <c r="A53" s="3">
        <v>43</v>
      </c>
      <c r="B53" s="75">
        <v>35997</v>
      </c>
      <c r="C53" s="3">
        <v>32</v>
      </c>
      <c r="D53" s="76">
        <v>267.87599999999998</v>
      </c>
      <c r="E53" s="77">
        <v>89918</v>
      </c>
      <c r="F53" s="77">
        <f>AVERAGE(E43:E53)</f>
        <v>61747.727272727272</v>
      </c>
      <c r="G53" s="77">
        <f t="shared" si="7"/>
        <v>2028.6727646070563</v>
      </c>
      <c r="H53" s="77">
        <f t="shared" si="0"/>
        <v>2809.9375</v>
      </c>
      <c r="I53" s="77">
        <f t="shared" si="12"/>
        <v>2013.1629381343957</v>
      </c>
      <c r="J53" s="77">
        <f t="shared" si="13"/>
        <v>2018.0817621803249</v>
      </c>
      <c r="K53" s="45">
        <v>3913.74</v>
      </c>
    </row>
    <row r="54" spans="1:15">
      <c r="A54" s="3">
        <v>44</v>
      </c>
      <c r="B54" s="75">
        <v>36026</v>
      </c>
      <c r="C54" s="3">
        <v>29</v>
      </c>
      <c r="D54" s="76">
        <v>261.54000000000002</v>
      </c>
      <c r="E54" s="77">
        <v>84412</v>
      </c>
      <c r="F54" s="77">
        <f t="shared" ref="F54:F61" si="14">AVERAGE(E43:E54)</f>
        <v>63636.416666666664</v>
      </c>
      <c r="G54" s="77">
        <f t="shared" si="7"/>
        <v>2090.7241615331964</v>
      </c>
      <c r="H54" s="77">
        <f t="shared" si="0"/>
        <v>2910.7586206896553</v>
      </c>
      <c r="I54" s="77">
        <f t="shared" si="12"/>
        <v>2059.9842547488156</v>
      </c>
      <c r="J54" s="77">
        <f t="shared" si="13"/>
        <v>2062.6918051148027</v>
      </c>
      <c r="K54" s="45">
        <v>3714.3</v>
      </c>
    </row>
    <row r="55" spans="1:15">
      <c r="A55" s="3">
        <v>45</v>
      </c>
      <c r="B55" s="75">
        <v>36056</v>
      </c>
      <c r="C55" s="3">
        <v>30</v>
      </c>
      <c r="D55" s="76">
        <v>264.45999999999998</v>
      </c>
      <c r="E55" s="77">
        <v>74278</v>
      </c>
      <c r="F55" s="77">
        <f t="shared" si="14"/>
        <v>64504.916666666664</v>
      </c>
      <c r="G55" s="77">
        <f t="shared" si="7"/>
        <v>2119.258042436687</v>
      </c>
      <c r="H55" s="77">
        <f t="shared" si="0"/>
        <v>2475.9333333333334</v>
      </c>
      <c r="I55" s="77">
        <f t="shared" si="12"/>
        <v>2091.2852996808947</v>
      </c>
      <c r="J55" s="77">
        <f t="shared" si="13"/>
        <v>2096.2120589882397</v>
      </c>
      <c r="K55" s="45">
        <v>3398.1</v>
      </c>
    </row>
    <row r="56" spans="1:15">
      <c r="A56" s="3">
        <v>46</v>
      </c>
      <c r="B56" s="75">
        <v>36085</v>
      </c>
      <c r="C56" s="3">
        <v>29</v>
      </c>
      <c r="D56" s="76">
        <v>242.15</v>
      </c>
      <c r="E56" s="77">
        <v>54482</v>
      </c>
      <c r="F56" s="77">
        <f t="shared" si="14"/>
        <v>64458.166666666664</v>
      </c>
      <c r="G56" s="77">
        <f t="shared" si="7"/>
        <v>2117.7221081451062</v>
      </c>
      <c r="H56" s="77">
        <f t="shared" si="0"/>
        <v>1878.6896551724137</v>
      </c>
      <c r="I56" s="77">
        <f t="shared" si="12"/>
        <v>2097.7436448884564</v>
      </c>
      <c r="J56" s="77">
        <f t="shared" si="13"/>
        <v>2091.9917864476388</v>
      </c>
      <c r="K56" s="45">
        <v>2682.71</v>
      </c>
    </row>
    <row r="57" spans="1:15">
      <c r="A57" s="3">
        <v>47</v>
      </c>
      <c r="B57" s="75">
        <v>36116</v>
      </c>
      <c r="C57" s="3">
        <v>31</v>
      </c>
      <c r="D57" s="76">
        <v>137.63999999999999</v>
      </c>
      <c r="E57" s="77">
        <v>54035</v>
      </c>
      <c r="F57" s="77">
        <f t="shared" si="14"/>
        <v>64308.333333333336</v>
      </c>
      <c r="G57" s="77">
        <f t="shared" si="7"/>
        <v>2112.7994524298424</v>
      </c>
      <c r="H57" s="77">
        <f t="shared" si="0"/>
        <v>1743.0645161290322</v>
      </c>
      <c r="I57" s="77">
        <f t="shared" si="12"/>
        <v>2094.2608631540616</v>
      </c>
      <c r="J57" s="77">
        <f t="shared" si="13"/>
        <v>2077.5747619936528</v>
      </c>
      <c r="K57" s="45">
        <v>2303.64</v>
      </c>
    </row>
    <row r="58" spans="1:15">
      <c r="A58" s="80">
        <v>48</v>
      </c>
      <c r="B58" s="81">
        <v>36147</v>
      </c>
      <c r="C58" s="80">
        <v>31</v>
      </c>
      <c r="D58" s="82">
        <v>144.82</v>
      </c>
      <c r="E58" s="83">
        <v>55233</v>
      </c>
      <c r="F58" s="83">
        <f t="shared" si="14"/>
        <v>63780.666666666664</v>
      </c>
      <c r="G58" s="83">
        <f t="shared" si="7"/>
        <v>2095.4633812457223</v>
      </c>
      <c r="H58" s="83">
        <f t="shared" si="0"/>
        <v>1781.7096774193549</v>
      </c>
      <c r="I58" s="83">
        <f t="shared" si="12"/>
        <v>2090.7915538204588</v>
      </c>
      <c r="J58" s="83">
        <f t="shared" si="13"/>
        <v>2079.5908157550866</v>
      </c>
      <c r="K58" s="85">
        <v>2367.2800000000002</v>
      </c>
      <c r="L58" s="84"/>
      <c r="M58" s="84"/>
      <c r="N58" s="84"/>
      <c r="O58" s="84"/>
    </row>
    <row r="59" spans="1:15">
      <c r="A59" s="3">
        <v>49</v>
      </c>
      <c r="B59" s="75">
        <v>36182</v>
      </c>
      <c r="C59" s="3">
        <v>35</v>
      </c>
      <c r="D59" s="76">
        <v>142.18</v>
      </c>
      <c r="E59" s="77">
        <v>58013</v>
      </c>
      <c r="F59" s="77">
        <f t="shared" si="14"/>
        <v>63157.166666666664</v>
      </c>
      <c r="G59" s="77">
        <f t="shared" si="7"/>
        <v>2074.9787816563999</v>
      </c>
      <c r="H59" s="77">
        <f t="shared" si="0"/>
        <v>1657.5142857142857</v>
      </c>
      <c r="I59" s="77">
        <f t="shared" si="12"/>
        <v>2081.604899095873</v>
      </c>
      <c r="J59" s="77">
        <f t="shared" si="13"/>
        <v>2085.6897517267125</v>
      </c>
      <c r="K59" s="45">
        <v>2390.25</v>
      </c>
    </row>
    <row r="60" spans="1:15">
      <c r="A60" s="3">
        <v>50</v>
      </c>
      <c r="B60" s="75">
        <v>36211</v>
      </c>
      <c r="C60" s="3">
        <v>29</v>
      </c>
      <c r="D60" s="76">
        <v>137.69</v>
      </c>
      <c r="E60" s="77">
        <v>51828</v>
      </c>
      <c r="F60" s="77">
        <f t="shared" si="14"/>
        <v>62729.833333333336</v>
      </c>
      <c r="G60" s="77">
        <f t="shared" si="7"/>
        <v>2060.9390828199862</v>
      </c>
      <c r="H60" s="77">
        <f t="shared" si="0"/>
        <v>1787.1724137931035</v>
      </c>
      <c r="I60" s="77">
        <f t="shared" si="12"/>
        <v>2084.8070934532398</v>
      </c>
      <c r="J60" s="77">
        <f t="shared" si="13"/>
        <v>2088.7407130856823</v>
      </c>
      <c r="K60" s="45">
        <v>2154.86</v>
      </c>
    </row>
    <row r="61" spans="1:15">
      <c r="A61" s="3">
        <v>51</v>
      </c>
      <c r="B61" s="75">
        <v>36242</v>
      </c>
      <c r="C61" s="3">
        <v>31</v>
      </c>
      <c r="D61" s="76">
        <v>146.47</v>
      </c>
      <c r="E61" s="77">
        <v>51849</v>
      </c>
      <c r="F61" s="77">
        <f t="shared" si="14"/>
        <v>62451.583333333336</v>
      </c>
      <c r="G61" s="77">
        <f t="shared" si="7"/>
        <v>2051.7973990417522</v>
      </c>
      <c r="H61" s="77">
        <f t="shared" si="0"/>
        <v>1672.5483870967741</v>
      </c>
      <c r="I61" s="77">
        <f t="shared" si="12"/>
        <v>2071.5871521042664</v>
      </c>
      <c r="J61" s="77">
        <f t="shared" si="13"/>
        <v>2075.2764607056188</v>
      </c>
      <c r="K61" s="45">
        <v>2185.09</v>
      </c>
    </row>
    <row r="62" spans="1:15">
      <c r="A62" s="3">
        <v>52</v>
      </c>
      <c r="B62" s="75">
        <v>36271</v>
      </c>
      <c r="C62" s="3">
        <v>29</v>
      </c>
      <c r="D62" s="76">
        <v>200.66</v>
      </c>
      <c r="E62" s="77">
        <v>47650</v>
      </c>
      <c r="F62" s="77">
        <f t="shared" ref="F62:F70" si="15">AVERAGE(E51:E62)</f>
        <v>61639</v>
      </c>
      <c r="G62" s="77">
        <f t="shared" si="7"/>
        <v>2025.100616016427</v>
      </c>
      <c r="H62" s="77">
        <f t="shared" ref="H62:H70" si="16">E62/C62</f>
        <v>1643.1034482758621</v>
      </c>
      <c r="I62" s="77">
        <f t="shared" ref="I62:I70" si="17">AVERAGE(H41:H62)</f>
        <v>2052.3736724804417</v>
      </c>
      <c r="J62" s="77">
        <f t="shared" ref="J62:J70" si="18">AVERAGE(E41:E62)*12/365.25</f>
        <v>2053.8853836102294</v>
      </c>
      <c r="K62" s="45">
        <v>2244.96</v>
      </c>
    </row>
    <row r="63" spans="1:15">
      <c r="A63" s="3">
        <v>53</v>
      </c>
      <c r="B63" s="75">
        <v>36300</v>
      </c>
      <c r="C63" s="3">
        <v>29</v>
      </c>
      <c r="D63" s="76">
        <v>200.71</v>
      </c>
      <c r="E63" s="77">
        <v>47217</v>
      </c>
      <c r="F63" s="77">
        <f t="shared" si="15"/>
        <v>61254.083333333336</v>
      </c>
      <c r="G63" s="77">
        <f t="shared" si="7"/>
        <v>2012.454483230664</v>
      </c>
      <c r="H63" s="77">
        <f t="shared" si="16"/>
        <v>1628.1724137931035</v>
      </c>
      <c r="I63" s="77">
        <f t="shared" si="17"/>
        <v>2011.6451458346737</v>
      </c>
      <c r="J63" s="77">
        <f t="shared" si="18"/>
        <v>2011.3108082882209</v>
      </c>
      <c r="K63" s="45">
        <v>2231.79</v>
      </c>
    </row>
    <row r="64" spans="1:15">
      <c r="A64" s="3">
        <v>54</v>
      </c>
      <c r="B64" s="75">
        <v>36330</v>
      </c>
      <c r="C64" s="3">
        <v>30</v>
      </c>
      <c r="D64" s="76">
        <v>244.44</v>
      </c>
      <c r="E64" s="77">
        <v>55749</v>
      </c>
      <c r="F64" s="77">
        <f t="shared" si="15"/>
        <v>60388.666666666664</v>
      </c>
      <c r="G64" s="77">
        <f t="shared" si="7"/>
        <v>1984.021902806297</v>
      </c>
      <c r="H64" s="77">
        <f t="shared" si="16"/>
        <v>1858.3</v>
      </c>
      <c r="I64" s="77">
        <f t="shared" si="17"/>
        <v>1966.1983716411255</v>
      </c>
      <c r="J64" s="77">
        <f t="shared" si="18"/>
        <v>1962.2490199738661</v>
      </c>
      <c r="K64" s="45">
        <v>2054.9</v>
      </c>
    </row>
    <row r="65" spans="1:11">
      <c r="A65" s="3">
        <v>55</v>
      </c>
      <c r="B65" s="75">
        <v>36362</v>
      </c>
      <c r="C65" s="3">
        <v>32</v>
      </c>
      <c r="D65" s="76">
        <v>266.69</v>
      </c>
      <c r="E65" s="77">
        <v>78850</v>
      </c>
      <c r="F65" s="77">
        <f t="shared" si="15"/>
        <v>59466.333333333336</v>
      </c>
      <c r="G65" s="77">
        <f t="shared" si="7"/>
        <v>1953.7193702943189</v>
      </c>
      <c r="H65" s="77">
        <f t="shared" si="16"/>
        <v>2464.0625</v>
      </c>
      <c r="I65" s="77">
        <f t="shared" si="17"/>
        <v>1978.1134382555456</v>
      </c>
      <c r="J65" s="77">
        <f t="shared" si="18"/>
        <v>1984.6406570841889</v>
      </c>
      <c r="K65" s="45">
        <v>2527.5300000000002</v>
      </c>
    </row>
    <row r="66" spans="1:11">
      <c r="A66" s="3">
        <v>56</v>
      </c>
      <c r="B66" s="75">
        <v>36391</v>
      </c>
      <c r="C66" s="3">
        <v>29</v>
      </c>
      <c r="D66" s="76">
        <v>245.45</v>
      </c>
      <c r="E66" s="77">
        <v>69459</v>
      </c>
      <c r="F66" s="77">
        <f t="shared" si="15"/>
        <v>58220.25</v>
      </c>
      <c r="G66" s="77">
        <f t="shared" si="7"/>
        <v>1912.7802874743327</v>
      </c>
      <c r="H66" s="77">
        <f t="shared" si="16"/>
        <v>2395.1379310344828</v>
      </c>
      <c r="I66" s="77">
        <f t="shared" si="17"/>
        <v>2003.5848593631742</v>
      </c>
      <c r="J66" s="77">
        <f t="shared" si="18"/>
        <v>2006.1691245099869</v>
      </c>
      <c r="K66" s="45">
        <v>2282.87</v>
      </c>
    </row>
    <row r="67" spans="1:11">
      <c r="A67" s="3">
        <v>57</v>
      </c>
      <c r="B67" s="75">
        <v>36421</v>
      </c>
      <c r="C67" s="3">
        <v>30</v>
      </c>
      <c r="D67" s="76">
        <v>274.22000000000003</v>
      </c>
      <c r="E67" s="77">
        <v>67595</v>
      </c>
      <c r="F67" s="77">
        <f t="shared" si="15"/>
        <v>57663.333333333336</v>
      </c>
      <c r="G67" s="77">
        <f t="shared" si="7"/>
        <v>1894.4832306639289</v>
      </c>
      <c r="H67" s="77">
        <f t="shared" si="16"/>
        <v>2253.1666666666665</v>
      </c>
      <c r="I67" s="77">
        <f t="shared" si="17"/>
        <v>2018.4889868448872</v>
      </c>
      <c r="J67" s="77">
        <f t="shared" si="18"/>
        <v>2023.7341795781219</v>
      </c>
      <c r="K67" s="45">
        <v>2376.36</v>
      </c>
    </row>
    <row r="68" spans="1:11">
      <c r="A68" s="3">
        <v>58</v>
      </c>
      <c r="B68" s="75">
        <v>36452</v>
      </c>
      <c r="C68" s="3">
        <v>31</v>
      </c>
      <c r="D68" s="76">
        <v>218.02</v>
      </c>
      <c r="E68" s="77">
        <v>49399</v>
      </c>
      <c r="F68" s="77">
        <f t="shared" si="15"/>
        <v>57239.75</v>
      </c>
      <c r="G68" s="77">
        <f t="shared" si="7"/>
        <v>1880.5667351129364</v>
      </c>
      <c r="H68" s="77">
        <f t="shared" si="16"/>
        <v>1593.516129032258</v>
      </c>
      <c r="I68" s="77">
        <f t="shared" si="17"/>
        <v>2006.121262682442</v>
      </c>
      <c r="J68" s="77">
        <f t="shared" si="18"/>
        <v>2005.5658017547134</v>
      </c>
      <c r="K68" s="45">
        <v>1837.45</v>
      </c>
    </row>
    <row r="69" spans="1:11">
      <c r="A69" s="3">
        <v>59</v>
      </c>
      <c r="B69" s="75">
        <v>36481</v>
      </c>
      <c r="C69" s="3">
        <v>29</v>
      </c>
      <c r="D69" s="76">
        <v>205.04</v>
      </c>
      <c r="E69" s="77">
        <v>50227</v>
      </c>
      <c r="F69" s="77">
        <f t="shared" si="15"/>
        <v>56922.416666666664</v>
      </c>
      <c r="G69" s="77">
        <f t="shared" si="7"/>
        <v>1870.1409993155373</v>
      </c>
      <c r="H69" s="77">
        <f t="shared" si="16"/>
        <v>1731.9655172413793</v>
      </c>
      <c r="I69" s="77">
        <f t="shared" si="17"/>
        <v>1999.788526453154</v>
      </c>
      <c r="J69" s="77">
        <f t="shared" si="18"/>
        <v>1982.7649803994773</v>
      </c>
      <c r="K69" s="45">
        <v>1795.15</v>
      </c>
    </row>
    <row r="70" spans="1:11">
      <c r="A70" s="80">
        <v>60</v>
      </c>
      <c r="B70" s="81">
        <v>36512</v>
      </c>
      <c r="C70" s="80">
        <v>31</v>
      </c>
      <c r="D70" s="82">
        <v>152.5</v>
      </c>
      <c r="E70" s="83">
        <v>51542</v>
      </c>
      <c r="F70" s="83">
        <f t="shared" si="15"/>
        <v>56614.833333333336</v>
      </c>
      <c r="G70" s="83">
        <f t="shared" si="7"/>
        <v>1860.0355920602328</v>
      </c>
      <c r="H70" s="83">
        <f t="shared" si="16"/>
        <v>1662.6451612903227</v>
      </c>
      <c r="I70" s="83">
        <f t="shared" si="17"/>
        <v>1986.0905792390777</v>
      </c>
      <c r="J70" s="83">
        <f t="shared" si="18"/>
        <v>1974.6798581295502</v>
      </c>
      <c r="K70" s="85">
        <v>1590.35</v>
      </c>
    </row>
    <row r="71" spans="1:11">
      <c r="A71" s="3" t="s">
        <v>694</v>
      </c>
      <c r="B71" s="75">
        <v>36547</v>
      </c>
      <c r="C71" s="3">
        <v>35</v>
      </c>
      <c r="D71" s="76">
        <v>149.91999999999999</v>
      </c>
      <c r="E71" s="77">
        <v>59481</v>
      </c>
      <c r="F71" s="77">
        <f t="shared" ref="F71:F94" si="19">AVERAGE(E60:E71)</f>
        <v>56737.166666666664</v>
      </c>
      <c r="G71" s="77">
        <f t="shared" si="7"/>
        <v>1864.0547570157426</v>
      </c>
      <c r="H71" s="77">
        <f t="shared" ref="H71:H94" si="20">E71/C71</f>
        <v>1699.4571428571428</v>
      </c>
      <c r="I71" s="77">
        <f t="shared" ref="I71:I94" si="21">AVERAGE(H50:H71)</f>
        <v>1976.8370637890105</v>
      </c>
      <c r="J71" s="77">
        <f t="shared" ref="J71:J94" si="22">AVERAGE(E50:E71)*12/365.25</f>
        <v>1981.0909090909092</v>
      </c>
      <c r="K71" s="45">
        <v>1708.74</v>
      </c>
    </row>
    <row r="72" spans="1:11">
      <c r="A72" s="3" t="s">
        <v>694</v>
      </c>
      <c r="B72" s="75">
        <v>36578</v>
      </c>
      <c r="C72" s="3">
        <v>31</v>
      </c>
      <c r="D72" s="76">
        <v>154.21</v>
      </c>
      <c r="E72" s="77">
        <v>57550</v>
      </c>
      <c r="F72" s="77">
        <f t="shared" si="19"/>
        <v>57214</v>
      </c>
      <c r="G72" s="77">
        <f t="shared" si="7"/>
        <v>1879.7207392197124</v>
      </c>
      <c r="H72" s="77">
        <f t="shared" si="20"/>
        <v>1856.4516129032259</v>
      </c>
      <c r="I72" s="77">
        <f t="shared" si="21"/>
        <v>1977.0555388623243</v>
      </c>
      <c r="J72" s="77">
        <f t="shared" si="22"/>
        <v>1981.3134216912451</v>
      </c>
      <c r="K72" s="45">
        <v>1695.72</v>
      </c>
    </row>
    <row r="73" spans="1:11">
      <c r="A73" s="3" t="s">
        <v>694</v>
      </c>
      <c r="B73" s="75">
        <v>36607</v>
      </c>
      <c r="C73" s="3">
        <v>29</v>
      </c>
      <c r="D73" s="76">
        <v>151.24</v>
      </c>
      <c r="E73" s="77">
        <v>51297</v>
      </c>
      <c r="F73" s="77">
        <f t="shared" si="19"/>
        <v>57168</v>
      </c>
      <c r="G73" s="77">
        <f t="shared" si="7"/>
        <v>1878.2094455852157</v>
      </c>
      <c r="H73" s="77">
        <f t="shared" si="20"/>
        <v>1768.8620689655172</v>
      </c>
      <c r="I73" s="77">
        <f t="shared" si="21"/>
        <v>1976.2107112761173</v>
      </c>
      <c r="J73" s="77">
        <f t="shared" si="22"/>
        <v>1980.5084935598284</v>
      </c>
      <c r="K73" s="45">
        <v>1579.36</v>
      </c>
    </row>
    <row r="74" spans="1:11">
      <c r="A74" s="3" t="s">
        <v>694</v>
      </c>
      <c r="B74" s="75">
        <v>36636</v>
      </c>
      <c r="C74" s="3">
        <v>29</v>
      </c>
      <c r="D74" s="76">
        <v>194.15</v>
      </c>
      <c r="E74" s="77">
        <v>51174</v>
      </c>
      <c r="F74" s="77">
        <f t="shared" si="19"/>
        <v>57461.666666666664</v>
      </c>
      <c r="G74" s="77">
        <f t="shared" si="7"/>
        <v>1887.8576317590691</v>
      </c>
      <c r="H74" s="77">
        <f t="shared" si="20"/>
        <v>1764.6206896551723</v>
      </c>
      <c r="I74" s="77">
        <f t="shared" si="21"/>
        <v>1956.2177123210495</v>
      </c>
      <c r="J74" s="77">
        <f t="shared" si="22"/>
        <v>1958.1676311368303</v>
      </c>
      <c r="K74" s="45">
        <v>1762.15</v>
      </c>
    </row>
    <row r="75" spans="1:11">
      <c r="A75" s="3" t="s">
        <v>694</v>
      </c>
      <c r="B75" s="75">
        <v>36665</v>
      </c>
      <c r="C75" s="3">
        <v>29</v>
      </c>
      <c r="D75" s="76">
        <v>231.26</v>
      </c>
      <c r="E75" s="77">
        <v>56033</v>
      </c>
      <c r="F75" s="77">
        <f t="shared" si="19"/>
        <v>58196.333333333336</v>
      </c>
      <c r="G75" s="77">
        <f t="shared" si="7"/>
        <v>1911.9945242984256</v>
      </c>
      <c r="H75" s="77">
        <f t="shared" si="20"/>
        <v>1932.1724137931035</v>
      </c>
      <c r="I75" s="77">
        <f t="shared" si="21"/>
        <v>1916.319299311645</v>
      </c>
      <c r="J75" s="77">
        <f t="shared" si="22"/>
        <v>1907.564681724846</v>
      </c>
      <c r="K75" s="45">
        <v>2001.07</v>
      </c>
    </row>
    <row r="76" spans="1:11">
      <c r="A76" s="3" t="s">
        <v>694</v>
      </c>
      <c r="B76" s="75">
        <v>36697</v>
      </c>
      <c r="C76" s="3">
        <v>32</v>
      </c>
      <c r="D76" s="76">
        <v>256.06</v>
      </c>
      <c r="E76" s="77">
        <v>69912</v>
      </c>
      <c r="F76" s="77">
        <f t="shared" si="19"/>
        <v>59376.583333333336</v>
      </c>
      <c r="G76" s="77">
        <f t="shared" si="7"/>
        <v>1950.7707049965777</v>
      </c>
      <c r="H76" s="77">
        <f t="shared" si="20"/>
        <v>2184.75</v>
      </c>
      <c r="I76" s="77">
        <f t="shared" si="21"/>
        <v>1883.318907462115</v>
      </c>
      <c r="J76" s="77">
        <f t="shared" si="22"/>
        <v>1885.9107709538921</v>
      </c>
      <c r="K76" s="45">
        <v>2398.59</v>
      </c>
    </row>
    <row r="77" spans="1:11">
      <c r="A77" s="3" t="s">
        <v>694</v>
      </c>
      <c r="B77" s="75">
        <v>36727</v>
      </c>
      <c r="C77" s="3">
        <v>30</v>
      </c>
      <c r="D77" s="76">
        <v>247.52</v>
      </c>
      <c r="E77" s="77">
        <v>72176</v>
      </c>
      <c r="F77" s="77">
        <f t="shared" si="19"/>
        <v>58820.416666666664</v>
      </c>
      <c r="G77" s="77">
        <f t="shared" si="7"/>
        <v>1932.498288843258</v>
      </c>
      <c r="H77" s="77">
        <f t="shared" si="20"/>
        <v>2405.8666666666668</v>
      </c>
      <c r="I77" s="77">
        <f t="shared" si="21"/>
        <v>1880.1340589772669</v>
      </c>
      <c r="J77" s="77">
        <f t="shared" si="22"/>
        <v>1882.7717005786822</v>
      </c>
      <c r="K77" s="45">
        <v>2400.59</v>
      </c>
    </row>
    <row r="78" spans="1:11">
      <c r="A78" s="3" t="s">
        <v>694</v>
      </c>
      <c r="B78" s="75">
        <v>36756</v>
      </c>
      <c r="C78" s="3">
        <v>29</v>
      </c>
      <c r="D78" s="76">
        <v>253.21</v>
      </c>
      <c r="E78" s="77">
        <v>66738</v>
      </c>
      <c r="F78" s="77">
        <f t="shared" si="19"/>
        <v>58593.666666666664</v>
      </c>
      <c r="G78" s="77">
        <f t="shared" si="7"/>
        <v>1925.0485968514715</v>
      </c>
      <c r="H78" s="77">
        <f t="shared" si="20"/>
        <v>2301.3103448275861</v>
      </c>
      <c r="I78" s="77">
        <f t="shared" si="21"/>
        <v>1899.3440903252294</v>
      </c>
      <c r="J78" s="77">
        <f t="shared" si="22"/>
        <v>1901.0744819861864</v>
      </c>
      <c r="K78" s="45">
        <v>2331.8000000000002</v>
      </c>
    </row>
    <row r="79" spans="1:11">
      <c r="A79" s="3" t="s">
        <v>694</v>
      </c>
      <c r="B79" s="75">
        <v>36788</v>
      </c>
      <c r="C79" s="3">
        <v>32</v>
      </c>
      <c r="D79" s="76">
        <v>233.04</v>
      </c>
      <c r="E79" s="77">
        <v>63280</v>
      </c>
      <c r="F79" s="77">
        <f t="shared" si="19"/>
        <v>58234.083333333336</v>
      </c>
      <c r="G79" s="77">
        <f t="shared" si="7"/>
        <v>1913.2347707049967</v>
      </c>
      <c r="H79" s="77">
        <f t="shared" si="20"/>
        <v>1977.5</v>
      </c>
      <c r="I79" s="77">
        <f t="shared" si="21"/>
        <v>1910.0002486830008</v>
      </c>
      <c r="J79" s="77">
        <f t="shared" si="22"/>
        <v>1914.8807168191149</v>
      </c>
      <c r="K79" s="45">
        <v>2185.36</v>
      </c>
    </row>
    <row r="80" spans="1:11">
      <c r="A80" s="3" t="s">
        <v>694</v>
      </c>
      <c r="B80" s="75">
        <v>36817</v>
      </c>
      <c r="C80" s="3">
        <v>29</v>
      </c>
      <c r="D80" s="76">
        <v>202.4</v>
      </c>
      <c r="E80" s="77">
        <v>51783</v>
      </c>
      <c r="F80" s="77">
        <f t="shared" si="19"/>
        <v>58432.75</v>
      </c>
      <c r="G80" s="77">
        <f t="shared" si="7"/>
        <v>1919.7618069815196</v>
      </c>
      <c r="H80" s="77">
        <f t="shared" si="20"/>
        <v>1785.6206896551723</v>
      </c>
      <c r="I80" s="77">
        <f t="shared" si="21"/>
        <v>1910.178021966447</v>
      </c>
      <c r="J80" s="77">
        <f t="shared" si="22"/>
        <v>1909.7285794287848</v>
      </c>
      <c r="K80" s="45">
        <v>1855.71</v>
      </c>
    </row>
    <row r="81" spans="1:11">
      <c r="A81" s="3" t="s">
        <v>694</v>
      </c>
      <c r="B81" s="75">
        <v>36846</v>
      </c>
      <c r="C81" s="3">
        <v>29</v>
      </c>
      <c r="D81" s="76">
        <v>187.43</v>
      </c>
      <c r="E81" s="77">
        <v>50076</v>
      </c>
      <c r="F81" s="77">
        <f t="shared" si="19"/>
        <v>58420.166666666664</v>
      </c>
      <c r="G81" s="77">
        <f t="shared" si="7"/>
        <v>1919.3483915126626</v>
      </c>
      <c r="H81" s="77">
        <f t="shared" si="20"/>
        <v>1726.7586206896551</v>
      </c>
      <c r="I81" s="77">
        <f t="shared" si="21"/>
        <v>1913.3254917380546</v>
      </c>
      <c r="J81" s="77">
        <f t="shared" si="22"/>
        <v>1897.8756766847116</v>
      </c>
      <c r="K81" s="45">
        <v>1761.78</v>
      </c>
    </row>
    <row r="82" spans="1:11">
      <c r="A82" s="3" t="s">
        <v>694</v>
      </c>
      <c r="B82" s="75">
        <v>36879</v>
      </c>
      <c r="C82" s="3">
        <v>33</v>
      </c>
      <c r="D82" s="76">
        <v>143.91999999999999</v>
      </c>
      <c r="E82" s="77">
        <v>51514</v>
      </c>
      <c r="F82" s="77">
        <f t="shared" si="19"/>
        <v>58417.833333333336</v>
      </c>
      <c r="G82" s="77">
        <f t="shared" si="7"/>
        <v>1919.2717316906228</v>
      </c>
      <c r="H82" s="77">
        <f t="shared" si="20"/>
        <v>1561.030303030303</v>
      </c>
      <c r="I82" s="77">
        <f t="shared" si="21"/>
        <v>1903.0463048851998</v>
      </c>
      <c r="J82" s="77">
        <f t="shared" si="22"/>
        <v>1897.4067575135339</v>
      </c>
      <c r="K82" s="45">
        <v>1598.67</v>
      </c>
    </row>
    <row r="83" spans="1:11">
      <c r="A83" s="3" t="s">
        <v>694</v>
      </c>
      <c r="B83" s="75">
        <v>36914</v>
      </c>
      <c r="C83" s="3">
        <v>35</v>
      </c>
      <c r="D83" s="76">
        <v>146.58000000000001</v>
      </c>
      <c r="E83" s="77">
        <v>60232</v>
      </c>
      <c r="F83" s="77">
        <f t="shared" si="19"/>
        <v>58480.416666666664</v>
      </c>
      <c r="G83" s="77">
        <f t="shared" si="7"/>
        <v>1921.3278576317591</v>
      </c>
      <c r="H83" s="77">
        <f t="shared" si="20"/>
        <v>1720.9142857142858</v>
      </c>
      <c r="I83" s="77">
        <f t="shared" si="21"/>
        <v>1905.2447548223595</v>
      </c>
      <c r="J83" s="77">
        <f t="shared" si="22"/>
        <v>1909.9257046854584</v>
      </c>
      <c r="K83" s="45">
        <v>1728.84</v>
      </c>
    </row>
    <row r="84" spans="1:11">
      <c r="A84" s="3" t="s">
        <v>694</v>
      </c>
      <c r="B84" s="75">
        <v>36944</v>
      </c>
      <c r="C84" s="3">
        <v>30</v>
      </c>
      <c r="D84" s="76">
        <v>138.82</v>
      </c>
      <c r="E84" s="77">
        <v>51286</v>
      </c>
      <c r="F84" s="77">
        <f t="shared" si="19"/>
        <v>57958.416666666664</v>
      </c>
      <c r="G84" s="77">
        <f t="shared" si="7"/>
        <v>1904.1779603011637</v>
      </c>
      <c r="H84" s="77">
        <f t="shared" si="20"/>
        <v>1709.5333333333333</v>
      </c>
      <c r="I84" s="77">
        <f t="shared" si="21"/>
        <v>1908.2642950522445</v>
      </c>
      <c r="J84" s="77">
        <f t="shared" si="22"/>
        <v>1915.3556094829196</v>
      </c>
      <c r="K84" s="45">
        <v>1472.4</v>
      </c>
    </row>
    <row r="85" spans="1:11">
      <c r="A85" s="3" t="s">
        <v>694</v>
      </c>
      <c r="B85" s="75">
        <v>36972</v>
      </c>
      <c r="C85" s="3">
        <v>28</v>
      </c>
      <c r="D85" s="76">
        <v>123.86</v>
      </c>
      <c r="E85" s="77">
        <v>43453</v>
      </c>
      <c r="F85" s="77">
        <f t="shared" si="19"/>
        <v>57304.75</v>
      </c>
      <c r="G85" s="77">
        <f t="shared" si="7"/>
        <v>1882.7022587268993</v>
      </c>
      <c r="H85" s="77">
        <f t="shared" si="20"/>
        <v>1551.8928571428571</v>
      </c>
      <c r="I85" s="77">
        <f t="shared" si="21"/>
        <v>1904.7970424772334</v>
      </c>
      <c r="J85" s="77">
        <f t="shared" si="22"/>
        <v>1909.734552921411</v>
      </c>
      <c r="K85" s="45">
        <v>1283.24</v>
      </c>
    </row>
    <row r="86" spans="1:11">
      <c r="A86" s="3" t="s">
        <v>694</v>
      </c>
      <c r="B86" s="75">
        <v>37001</v>
      </c>
      <c r="C86" s="3">
        <v>29</v>
      </c>
      <c r="D86" s="76">
        <v>180.42</v>
      </c>
      <c r="E86" s="77">
        <v>46024</v>
      </c>
      <c r="F86" s="77">
        <f t="shared" si="19"/>
        <v>56875.583333333336</v>
      </c>
      <c r="G86" s="77">
        <f t="shared" si="7"/>
        <v>1868.602327173169</v>
      </c>
      <c r="H86" s="77">
        <f t="shared" si="20"/>
        <v>1587.0344827586207</v>
      </c>
      <c r="I86" s="77">
        <f t="shared" si="21"/>
        <v>1892.4667916935343</v>
      </c>
      <c r="J86" s="77">
        <f t="shared" si="22"/>
        <v>1895.2114989733059</v>
      </c>
      <c r="K86" s="45">
        <v>1566.64</v>
      </c>
    </row>
    <row r="87" spans="1:11">
      <c r="A87" s="3" t="s">
        <v>694</v>
      </c>
      <c r="B87" s="75">
        <v>37030</v>
      </c>
      <c r="C87" s="3">
        <v>29</v>
      </c>
      <c r="D87" s="76">
        <v>194.94</v>
      </c>
      <c r="E87" s="77">
        <v>46555</v>
      </c>
      <c r="F87" s="77">
        <f t="shared" si="19"/>
        <v>56085.75</v>
      </c>
      <c r="G87" s="77">
        <f t="shared" si="7"/>
        <v>1842.6529774127309</v>
      </c>
      <c r="H87" s="77">
        <f t="shared" si="20"/>
        <v>1605.344827586207</v>
      </c>
      <c r="I87" s="77">
        <f t="shared" si="21"/>
        <v>1853.4341702201802</v>
      </c>
      <c r="J87" s="77">
        <f t="shared" si="22"/>
        <v>1846.9830128803433</v>
      </c>
      <c r="K87" s="45">
        <v>1637.42</v>
      </c>
    </row>
    <row r="88" spans="1:11">
      <c r="A88" s="3" t="s">
        <v>694</v>
      </c>
      <c r="B88" s="75">
        <v>37062</v>
      </c>
      <c r="C88" s="3">
        <v>32</v>
      </c>
      <c r="D88" s="76">
        <v>244.12</v>
      </c>
      <c r="E88" s="77">
        <v>63764</v>
      </c>
      <c r="F88" s="77">
        <f t="shared" si="19"/>
        <v>55573.416666666664</v>
      </c>
      <c r="G88" s="77">
        <f t="shared" si="7"/>
        <v>1825.8206707734428</v>
      </c>
      <c r="H88" s="77">
        <f t="shared" si="20"/>
        <v>1992.625</v>
      </c>
      <c r="I88" s="77">
        <f t="shared" si="21"/>
        <v>1835.1381279004311</v>
      </c>
      <c r="J88" s="77">
        <f t="shared" si="22"/>
        <v>1838.4782527534067</v>
      </c>
      <c r="K88" s="45">
        <v>4940.9799999999996</v>
      </c>
    </row>
    <row r="89" spans="1:11">
      <c r="A89" s="3" t="s">
        <v>694</v>
      </c>
      <c r="B89" s="75">
        <v>37092</v>
      </c>
      <c r="C89" s="3">
        <v>30</v>
      </c>
      <c r="D89" s="76">
        <v>256.2</v>
      </c>
      <c r="E89" s="77">
        <v>79696</v>
      </c>
      <c r="F89" s="77">
        <f t="shared" si="19"/>
        <v>56200.083333333336</v>
      </c>
      <c r="G89" s="77">
        <f t="shared" si="7"/>
        <v>1846.4093086926762</v>
      </c>
      <c r="H89" s="77">
        <f t="shared" si="20"/>
        <v>2656.5333333333333</v>
      </c>
      <c r="I89" s="77">
        <f t="shared" si="21"/>
        <v>1853.4729763852797</v>
      </c>
      <c r="J89" s="77">
        <f t="shared" si="22"/>
        <v>1856.5495613216353</v>
      </c>
      <c r="K89" s="45">
        <v>5935.05</v>
      </c>
    </row>
    <row r="90" spans="1:11">
      <c r="A90" s="3" t="s">
        <v>694</v>
      </c>
      <c r="B90" s="75">
        <v>37121</v>
      </c>
      <c r="C90" s="3">
        <v>29</v>
      </c>
      <c r="D90" s="76">
        <v>271.06</v>
      </c>
      <c r="E90" s="77">
        <v>81502</v>
      </c>
      <c r="F90" s="77">
        <f t="shared" si="19"/>
        <v>57430.416666666664</v>
      </c>
      <c r="G90" s="77">
        <f t="shared" si="7"/>
        <v>1886.8309377138946</v>
      </c>
      <c r="H90" s="77">
        <f t="shared" si="20"/>
        <v>2810.4137931034484</v>
      </c>
      <c r="I90" s="77">
        <f t="shared" si="21"/>
        <v>1908.7865065703338</v>
      </c>
      <c r="J90" s="77">
        <f t="shared" si="22"/>
        <v>1904.4913197685273</v>
      </c>
      <c r="K90" s="45">
        <v>6106.17</v>
      </c>
    </row>
    <row r="91" spans="1:11">
      <c r="A91" s="3" t="s">
        <v>694</v>
      </c>
      <c r="B91" s="75">
        <v>37153</v>
      </c>
      <c r="C91" s="3">
        <v>32</v>
      </c>
      <c r="D91" s="76">
        <v>244.18</v>
      </c>
      <c r="E91" s="77">
        <v>74958</v>
      </c>
      <c r="F91" s="77">
        <f t="shared" si="19"/>
        <v>58403.583333333336</v>
      </c>
      <c r="G91" s="77">
        <f t="shared" si="7"/>
        <v>1918.8035592060232</v>
      </c>
      <c r="H91" s="77">
        <f t="shared" si="20"/>
        <v>2342.4375</v>
      </c>
      <c r="I91" s="77">
        <f t="shared" si="21"/>
        <v>1936.5352330593619</v>
      </c>
      <c r="J91" s="77">
        <f t="shared" si="22"/>
        <v>1941.4239313048349</v>
      </c>
      <c r="K91" s="45">
        <v>5602.76</v>
      </c>
    </row>
    <row r="92" spans="1:11">
      <c r="A92" s="3" t="s">
        <v>694</v>
      </c>
      <c r="B92" s="75">
        <v>37182</v>
      </c>
      <c r="C92" s="3">
        <v>29</v>
      </c>
      <c r="D92" s="76">
        <v>239.14</v>
      </c>
      <c r="E92" s="77">
        <v>55349</v>
      </c>
      <c r="F92" s="77">
        <f t="shared" si="19"/>
        <v>58700.75</v>
      </c>
      <c r="G92" s="77">
        <f t="shared" si="7"/>
        <v>1928.5667351129364</v>
      </c>
      <c r="H92" s="77">
        <f t="shared" si="20"/>
        <v>1908.5862068965516</v>
      </c>
      <c r="I92" s="77">
        <f t="shared" si="21"/>
        <v>1947.7143714960084</v>
      </c>
      <c r="J92" s="77">
        <f t="shared" si="22"/>
        <v>1947.1092029120775</v>
      </c>
      <c r="K92" s="45">
        <v>4223.43</v>
      </c>
    </row>
    <row r="93" spans="1:11">
      <c r="A93" s="3" t="s">
        <v>694</v>
      </c>
      <c r="B93" s="75">
        <v>37211</v>
      </c>
      <c r="C93" s="3">
        <v>29</v>
      </c>
      <c r="D93" s="76">
        <v>136.97</v>
      </c>
      <c r="E93" s="77">
        <v>45607</v>
      </c>
      <c r="F93" s="77">
        <f t="shared" si="19"/>
        <v>58328.333333333336</v>
      </c>
      <c r="G93" s="77">
        <f>F93*12/365.25</f>
        <v>1916.3312799452431</v>
      </c>
      <c r="H93" s="77">
        <f t="shared" si="20"/>
        <v>1572.655172413793</v>
      </c>
      <c r="I93" s="77">
        <f t="shared" si="21"/>
        <v>1941.9506455667652</v>
      </c>
      <c r="J93" s="77">
        <f t="shared" si="22"/>
        <v>1926.3901437371662</v>
      </c>
      <c r="K93" s="45">
        <v>3239.22</v>
      </c>
    </row>
    <row r="94" spans="1:11">
      <c r="A94" s="3" t="s">
        <v>694</v>
      </c>
      <c r="B94" s="75">
        <v>37245</v>
      </c>
      <c r="C94" s="3">
        <v>34</v>
      </c>
      <c r="D94" s="76">
        <v>141.65</v>
      </c>
      <c r="E94" s="77">
        <v>54425</v>
      </c>
      <c r="F94" s="77">
        <f t="shared" si="19"/>
        <v>58570.916666666664</v>
      </c>
      <c r="G94" s="77">
        <f>F94*12/365.25</f>
        <v>1924.3011635865846</v>
      </c>
      <c r="H94" s="77">
        <f t="shared" si="20"/>
        <v>1600.7352941176471</v>
      </c>
      <c r="I94" s="77">
        <f t="shared" si="21"/>
        <v>1930.3271765310567</v>
      </c>
      <c r="J94" s="77">
        <f t="shared" si="22"/>
        <v>1921.7233526227367</v>
      </c>
      <c r="K94" s="45">
        <v>3750.3</v>
      </c>
    </row>
  </sheetData>
  <mergeCells count="2">
    <mergeCell ref="A1:E1"/>
    <mergeCell ref="F1:J1"/>
  </mergeCells>
  <phoneticPr fontId="11"/>
  <hyperlinks>
    <hyperlink ref="A1:E1" r:id="rId1" display="http://www.comedpowerpath.com"/>
  </hyperlinks>
  <pageMargins left="0.75" right="0.75" top="1" bottom="1" header="0.5" footer="0.5"/>
  <pageSetup paperSize="0" orientation="portrait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0"/>
  <sheetViews>
    <sheetView topLeftCell="A60" workbookViewId="0">
      <selection activeCell="A14" sqref="A14:B14"/>
    </sheetView>
  </sheetViews>
  <sheetFormatPr baseColWidth="10" defaultRowHeight="16" x14ac:dyDescent="0"/>
  <sheetData>
    <row r="1" spans="1:2">
      <c r="A1" s="75">
        <v>36300</v>
      </c>
      <c r="B1" s="77">
        <v>47217</v>
      </c>
    </row>
    <row r="2" spans="1:2">
      <c r="A2" s="75">
        <v>36330</v>
      </c>
      <c r="B2" s="77">
        <v>55749</v>
      </c>
    </row>
    <row r="3" spans="1:2">
      <c r="A3" s="75">
        <v>36362</v>
      </c>
      <c r="B3" s="77">
        <v>78850</v>
      </c>
    </row>
    <row r="4" spans="1:2">
      <c r="A4" s="75">
        <v>36391</v>
      </c>
      <c r="B4" s="77">
        <v>69459</v>
      </c>
    </row>
    <row r="5" spans="1:2">
      <c r="A5" s="75">
        <v>36421</v>
      </c>
      <c r="B5" s="77">
        <v>67595</v>
      </c>
    </row>
    <row r="6" spans="1:2">
      <c r="A6" s="75">
        <v>36452</v>
      </c>
      <c r="B6" s="77">
        <v>49399</v>
      </c>
    </row>
    <row r="7" spans="1:2">
      <c r="A7" s="75">
        <v>36481</v>
      </c>
      <c r="B7" s="77">
        <v>50227</v>
      </c>
    </row>
    <row r="8" spans="1:2">
      <c r="A8" s="81">
        <v>36512</v>
      </c>
      <c r="B8" s="83">
        <v>51542</v>
      </c>
    </row>
    <row r="9" spans="1:2">
      <c r="A9" s="75">
        <v>36547</v>
      </c>
      <c r="B9" s="77">
        <v>59481</v>
      </c>
    </row>
    <row r="10" spans="1:2">
      <c r="A10" s="75">
        <v>36578</v>
      </c>
      <c r="B10" s="77">
        <v>57550</v>
      </c>
    </row>
    <row r="11" spans="1:2">
      <c r="A11" s="75">
        <v>36607</v>
      </c>
      <c r="B11" s="77">
        <v>51297</v>
      </c>
    </row>
    <row r="12" spans="1:2">
      <c r="A12" s="75">
        <v>36636</v>
      </c>
      <c r="B12" s="77">
        <v>51174</v>
      </c>
    </row>
    <row r="13" spans="1:2">
      <c r="A13" s="75">
        <v>36665</v>
      </c>
      <c r="B13" s="77">
        <v>56033</v>
      </c>
    </row>
    <row r="14" spans="1:2">
      <c r="A14" s="199">
        <v>36697</v>
      </c>
      <c r="B14" s="220">
        <v>69912</v>
      </c>
    </row>
    <row r="15" spans="1:2">
      <c r="A15" s="199">
        <v>36727</v>
      </c>
      <c r="B15" s="220">
        <v>72177</v>
      </c>
    </row>
    <row r="16" spans="1:2">
      <c r="A16" s="199">
        <v>36756</v>
      </c>
      <c r="B16" s="220">
        <v>66739</v>
      </c>
    </row>
    <row r="17" spans="1:2">
      <c r="A17" s="199">
        <v>36788</v>
      </c>
      <c r="B17" s="220">
        <v>63280</v>
      </c>
    </row>
    <row r="18" spans="1:2">
      <c r="A18" s="199">
        <v>36817</v>
      </c>
      <c r="B18" s="220">
        <v>51784</v>
      </c>
    </row>
    <row r="19" spans="1:2">
      <c r="A19" s="199">
        <v>36846</v>
      </c>
      <c r="B19" s="220">
        <v>50076</v>
      </c>
    </row>
    <row r="20" spans="1:2">
      <c r="A20" s="199">
        <v>36878</v>
      </c>
      <c r="B20" s="220">
        <v>51514</v>
      </c>
    </row>
    <row r="21" spans="1:2">
      <c r="A21" s="199">
        <v>36913</v>
      </c>
      <c r="B21" s="220">
        <v>60232</v>
      </c>
    </row>
    <row r="22" spans="1:2">
      <c r="A22" s="199">
        <v>36944</v>
      </c>
      <c r="B22" s="220">
        <v>51287</v>
      </c>
    </row>
    <row r="23" spans="1:2">
      <c r="A23" s="199">
        <v>36972</v>
      </c>
      <c r="B23" s="220">
        <v>43452</v>
      </c>
    </row>
    <row r="24" spans="1:2">
      <c r="A24" s="199">
        <v>37001</v>
      </c>
      <c r="B24" s="220">
        <v>46024</v>
      </c>
    </row>
    <row r="25" spans="1:2">
      <c r="A25" s="199">
        <v>37029</v>
      </c>
      <c r="B25" s="220">
        <v>46555</v>
      </c>
    </row>
    <row r="26" spans="1:2">
      <c r="A26" s="199">
        <v>37062</v>
      </c>
      <c r="B26" s="220">
        <v>63764</v>
      </c>
    </row>
    <row r="27" spans="1:2">
      <c r="A27" s="199">
        <v>37092</v>
      </c>
      <c r="B27" s="220">
        <v>79696</v>
      </c>
    </row>
    <row r="28" spans="1:2">
      <c r="A28" s="199">
        <v>37121</v>
      </c>
      <c r="B28" s="220">
        <v>81502</v>
      </c>
    </row>
    <row r="29" spans="1:2">
      <c r="A29" s="199">
        <v>37153</v>
      </c>
      <c r="B29" s="220">
        <v>74958</v>
      </c>
    </row>
    <row r="30" spans="1:2">
      <c r="A30" s="199">
        <v>37182</v>
      </c>
      <c r="B30" s="220">
        <v>55349</v>
      </c>
    </row>
    <row r="31" spans="1:2">
      <c r="A31" s="199">
        <v>37211</v>
      </c>
      <c r="B31" s="220">
        <v>45607</v>
      </c>
    </row>
    <row r="32" spans="1:2">
      <c r="A32" s="199">
        <v>37245</v>
      </c>
      <c r="B32" s="220">
        <v>54424</v>
      </c>
    </row>
    <row r="33" spans="1:2">
      <c r="A33" s="199">
        <v>37278</v>
      </c>
      <c r="B33" s="220">
        <v>55296</v>
      </c>
    </row>
    <row r="34" spans="1:2">
      <c r="A34" s="199">
        <v>37307</v>
      </c>
      <c r="B34" s="220">
        <v>53447</v>
      </c>
    </row>
    <row r="35" spans="1:2">
      <c r="A35" s="199">
        <v>37336</v>
      </c>
      <c r="B35" s="220">
        <v>50743</v>
      </c>
    </row>
    <row r="36" spans="1:2">
      <c r="A36" s="199">
        <v>37366</v>
      </c>
      <c r="B36" s="220">
        <v>51324</v>
      </c>
    </row>
    <row r="37" spans="1:2">
      <c r="A37" s="199">
        <v>37394</v>
      </c>
      <c r="B37" s="220">
        <v>49248</v>
      </c>
    </row>
    <row r="38" spans="1:2">
      <c r="A38" s="199">
        <v>37427</v>
      </c>
      <c r="B38" s="220">
        <v>67979</v>
      </c>
    </row>
    <row r="39" spans="1:2">
      <c r="A39" s="199">
        <v>37456</v>
      </c>
      <c r="B39" s="220">
        <v>66963</v>
      </c>
    </row>
    <row r="40" spans="1:2">
      <c r="A40" s="199">
        <v>37485</v>
      </c>
      <c r="B40" s="220">
        <v>71277</v>
      </c>
    </row>
    <row r="41" spans="1:2">
      <c r="A41" s="199">
        <v>37517</v>
      </c>
      <c r="B41" s="220">
        <v>68849</v>
      </c>
    </row>
    <row r="42" spans="1:2">
      <c r="A42" s="199">
        <v>37546</v>
      </c>
      <c r="B42" s="220">
        <v>51791</v>
      </c>
    </row>
    <row r="43" spans="1:2">
      <c r="A43" s="199">
        <v>37576</v>
      </c>
      <c r="B43" s="220">
        <v>50824</v>
      </c>
    </row>
    <row r="44" spans="1:2">
      <c r="A44" s="199">
        <v>37608</v>
      </c>
      <c r="B44" s="220">
        <v>49713</v>
      </c>
    </row>
    <row r="45" spans="1:2">
      <c r="A45" s="199">
        <v>37643</v>
      </c>
      <c r="B45" s="220">
        <v>55091</v>
      </c>
    </row>
    <row r="46" spans="1:2">
      <c r="A46" s="199">
        <v>37672</v>
      </c>
      <c r="B46" s="220">
        <v>49295</v>
      </c>
    </row>
    <row r="47" spans="1:2">
      <c r="A47" s="199">
        <v>37702</v>
      </c>
      <c r="B47" s="220">
        <v>48753</v>
      </c>
    </row>
    <row r="48" spans="1:2">
      <c r="A48" s="199">
        <v>37733</v>
      </c>
      <c r="B48" s="220">
        <v>46060</v>
      </c>
    </row>
    <row r="49" spans="1:2">
      <c r="A49" s="199">
        <v>37761</v>
      </c>
      <c r="B49" s="220">
        <v>49491</v>
      </c>
    </row>
    <row r="50" spans="1:2">
      <c r="A50" s="199">
        <v>37791</v>
      </c>
      <c r="B50" s="220">
        <v>63708</v>
      </c>
    </row>
    <row r="51" spans="1:2">
      <c r="A51" s="199">
        <v>37824</v>
      </c>
      <c r="B51" s="220">
        <v>71720</v>
      </c>
    </row>
    <row r="52" spans="1:2">
      <c r="A52" s="199">
        <v>37852</v>
      </c>
      <c r="B52" s="220">
        <v>72256</v>
      </c>
    </row>
    <row r="53" spans="1:2">
      <c r="A53" s="199">
        <v>37882</v>
      </c>
      <c r="B53" s="220">
        <v>67613</v>
      </c>
    </row>
    <row r="54" spans="1:2">
      <c r="A54" s="199">
        <v>37911</v>
      </c>
      <c r="B54" s="220">
        <v>60331</v>
      </c>
    </row>
    <row r="55" spans="1:2">
      <c r="A55" s="199">
        <v>37940</v>
      </c>
      <c r="B55" s="220">
        <v>49344</v>
      </c>
    </row>
    <row r="56" spans="1:2">
      <c r="A56" s="199">
        <v>37973</v>
      </c>
      <c r="B56" s="220">
        <v>59490</v>
      </c>
    </row>
    <row r="57" spans="1:2">
      <c r="A57" s="199">
        <v>38008</v>
      </c>
      <c r="B57" s="220">
        <v>59523</v>
      </c>
    </row>
    <row r="58" spans="1:2">
      <c r="A58" s="199">
        <v>38037</v>
      </c>
      <c r="B58" s="220">
        <v>51823</v>
      </c>
    </row>
    <row r="59" spans="1:2">
      <c r="A59" s="199">
        <v>38067</v>
      </c>
      <c r="B59" s="220">
        <v>51065</v>
      </c>
    </row>
    <row r="60" spans="1:2">
      <c r="A60" s="199">
        <v>38098</v>
      </c>
      <c r="B60" s="220">
        <v>48256</v>
      </c>
    </row>
    <row r="61" spans="1:2">
      <c r="A61" s="199">
        <v>38126</v>
      </c>
      <c r="B61" s="220">
        <v>50141</v>
      </c>
    </row>
    <row r="62" spans="1:2">
      <c r="A62" s="199">
        <v>38156</v>
      </c>
      <c r="B62" s="220">
        <v>57538</v>
      </c>
    </row>
    <row r="63" spans="1:2">
      <c r="A63" s="199">
        <v>38189</v>
      </c>
      <c r="B63" s="220">
        <v>71107</v>
      </c>
    </row>
    <row r="64" spans="1:2">
      <c r="A64" s="199">
        <v>38217</v>
      </c>
      <c r="B64" s="220">
        <v>68920</v>
      </c>
    </row>
    <row r="65" spans="1:2">
      <c r="A65" s="199">
        <v>38247</v>
      </c>
      <c r="B65" s="220">
        <v>59901</v>
      </c>
    </row>
    <row r="66" spans="1:2">
      <c r="A66" s="199">
        <v>38276</v>
      </c>
      <c r="B66" s="220">
        <v>53186</v>
      </c>
    </row>
    <row r="67" spans="1:2">
      <c r="A67" s="199">
        <v>38305</v>
      </c>
      <c r="B67" s="220">
        <v>49716</v>
      </c>
    </row>
    <row r="68" spans="1:2">
      <c r="A68" s="199">
        <v>38338</v>
      </c>
      <c r="B68" s="220">
        <v>58397</v>
      </c>
    </row>
    <row r="69" spans="1:2">
      <c r="A69" s="199">
        <v>38377</v>
      </c>
      <c r="B69" s="220">
        <v>57256</v>
      </c>
    </row>
    <row r="70" spans="1:2">
      <c r="A70" s="199">
        <v>38405</v>
      </c>
      <c r="B70" s="220">
        <v>47187</v>
      </c>
    </row>
    <row r="71" spans="1:2">
      <c r="A71" s="199">
        <v>38434</v>
      </c>
      <c r="B71" s="220">
        <v>47722</v>
      </c>
    </row>
    <row r="72" spans="1:2">
      <c r="A72" s="199">
        <v>38463</v>
      </c>
      <c r="B72" s="220">
        <v>48564</v>
      </c>
    </row>
    <row r="73" spans="1:2">
      <c r="A73" s="199">
        <v>38491</v>
      </c>
      <c r="B73" s="220">
        <v>48159</v>
      </c>
    </row>
    <row r="74" spans="1:2">
      <c r="A74" s="199">
        <v>38524</v>
      </c>
      <c r="B74" s="220">
        <v>56550</v>
      </c>
    </row>
    <row r="75" spans="1:2">
      <c r="A75" s="199">
        <v>38555</v>
      </c>
      <c r="B75" s="220">
        <v>65046</v>
      </c>
    </row>
    <row r="76" spans="1:2">
      <c r="A76" s="199">
        <v>38584</v>
      </c>
      <c r="B76" s="220">
        <v>70945</v>
      </c>
    </row>
    <row r="77" spans="1:2">
      <c r="A77" s="199">
        <v>38616</v>
      </c>
      <c r="B77" s="220">
        <v>61351</v>
      </c>
    </row>
    <row r="78" spans="1:2">
      <c r="A78" s="199">
        <v>38644</v>
      </c>
      <c r="B78" s="220">
        <v>47829</v>
      </c>
    </row>
    <row r="79" spans="1:2">
      <c r="A79" s="199">
        <v>38674</v>
      </c>
      <c r="B79" s="220">
        <v>50361</v>
      </c>
    </row>
    <row r="80" spans="1:2">
      <c r="A80" s="199">
        <v>38707</v>
      </c>
      <c r="B80" s="220">
        <v>56280</v>
      </c>
    </row>
    <row r="81" spans="1:2">
      <c r="A81" s="199">
        <v>38741</v>
      </c>
      <c r="B81" s="220">
        <v>55252</v>
      </c>
    </row>
    <row r="82" spans="1:2">
      <c r="A82" s="199">
        <v>38770</v>
      </c>
      <c r="B82" s="220">
        <v>52108</v>
      </c>
    </row>
    <row r="83" spans="1:2">
      <c r="A83" s="199">
        <v>38799</v>
      </c>
      <c r="B83" s="220">
        <v>46299</v>
      </c>
    </row>
    <row r="84" spans="1:2">
      <c r="A84" s="199">
        <v>38828</v>
      </c>
      <c r="B84" s="220">
        <v>48435</v>
      </c>
    </row>
    <row r="85" spans="1:2">
      <c r="A85" s="199">
        <v>38857</v>
      </c>
      <c r="B85" s="220">
        <v>49318</v>
      </c>
    </row>
    <row r="86" spans="1:2">
      <c r="A86" s="199">
        <v>38888</v>
      </c>
      <c r="B86" s="220">
        <v>66599</v>
      </c>
    </row>
    <row r="87" spans="1:2">
      <c r="A87" s="199">
        <v>38919</v>
      </c>
      <c r="B87" s="220">
        <v>84105</v>
      </c>
    </row>
    <row r="88" spans="1:2">
      <c r="A88" s="199">
        <v>38948</v>
      </c>
      <c r="B88" s="220">
        <v>75829</v>
      </c>
    </row>
    <row r="89" spans="1:2">
      <c r="A89" s="199">
        <v>38980</v>
      </c>
      <c r="B89" s="220">
        <v>65125</v>
      </c>
    </row>
    <row r="90" spans="1:2">
      <c r="A90" s="199">
        <v>39009</v>
      </c>
      <c r="B90" s="220">
        <v>53519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78"/>
  <sheetViews>
    <sheetView workbookViewId="0">
      <selection activeCell="F2" sqref="F2"/>
    </sheetView>
  </sheetViews>
  <sheetFormatPr baseColWidth="10" defaultRowHeight="16" x14ac:dyDescent="0"/>
  <cols>
    <col min="1" max="1" width="15.125" style="227" customWidth="1"/>
    <col min="2" max="3" width="16.5" style="3" customWidth="1"/>
    <col min="4" max="4" width="15.125" style="227" customWidth="1"/>
    <col min="5" max="5" width="16.5" style="3" customWidth="1"/>
  </cols>
  <sheetData>
    <row r="1" spans="1:13">
      <c r="B1" s="68" t="s">
        <v>65</v>
      </c>
      <c r="C1" s="68"/>
      <c r="D1" s="228" t="s">
        <v>310</v>
      </c>
      <c r="E1" s="68" t="s">
        <v>65</v>
      </c>
    </row>
    <row r="2" spans="1:13">
      <c r="A2" s="90">
        <v>39009</v>
      </c>
      <c r="B2" s="229">
        <v>53519</v>
      </c>
      <c r="C2" s="229"/>
      <c r="D2" s="90">
        <v>36697</v>
      </c>
      <c r="E2" s="229">
        <v>69912</v>
      </c>
      <c r="F2" t="s">
        <v>66</v>
      </c>
    </row>
    <row r="3" spans="1:13">
      <c r="A3" s="90">
        <v>38980</v>
      </c>
      <c r="B3" s="229">
        <v>65125</v>
      </c>
      <c r="C3" s="229"/>
      <c r="D3" s="90">
        <v>36727</v>
      </c>
      <c r="E3" s="229">
        <v>72177</v>
      </c>
    </row>
    <row r="4" spans="1:13" ht="17" thickBot="1">
      <c r="A4" s="90">
        <v>38948</v>
      </c>
      <c r="B4" s="229">
        <v>75829</v>
      </c>
      <c r="C4" s="229"/>
      <c r="D4" s="90">
        <v>36756</v>
      </c>
      <c r="E4" s="229">
        <v>66739</v>
      </c>
    </row>
    <row r="5" spans="1:13" ht="17" thickBot="1">
      <c r="A5" s="90">
        <v>38919</v>
      </c>
      <c r="B5" s="229">
        <v>84105</v>
      </c>
      <c r="C5" s="229"/>
      <c r="D5" s="90">
        <v>36788</v>
      </c>
      <c r="E5" s="229">
        <v>63280</v>
      </c>
      <c r="F5" s="221" t="s">
        <v>56</v>
      </c>
      <c r="G5" s="222"/>
      <c r="H5" s="222"/>
      <c r="I5" s="222"/>
      <c r="J5" s="222"/>
      <c r="K5" s="222"/>
      <c r="L5" s="222"/>
      <c r="M5" s="222"/>
    </row>
    <row r="6" spans="1:13" ht="17" thickBot="1">
      <c r="A6" s="90">
        <v>38888</v>
      </c>
      <c r="B6" s="229">
        <v>66599</v>
      </c>
      <c r="C6" s="229"/>
      <c r="D6" s="90">
        <v>36817</v>
      </c>
      <c r="E6" s="229">
        <v>51784</v>
      </c>
      <c r="F6" s="223" t="s">
        <v>57</v>
      </c>
      <c r="G6" s="224">
        <v>3297.57</v>
      </c>
      <c r="H6" s="224">
        <v>2870.99</v>
      </c>
      <c r="I6" s="224">
        <v>2829</v>
      </c>
      <c r="J6" s="224">
        <v>2673.38</v>
      </c>
      <c r="K6" s="224">
        <v>2777.81</v>
      </c>
      <c r="L6" s="224">
        <v>3417.18</v>
      </c>
      <c r="M6" s="224">
        <v>4387.3</v>
      </c>
    </row>
    <row r="7" spans="1:13" ht="17" thickBot="1">
      <c r="A7" s="90">
        <v>38857</v>
      </c>
      <c r="B7" s="229">
        <v>49318</v>
      </c>
      <c r="C7" s="229"/>
      <c r="D7" s="90">
        <v>36846</v>
      </c>
      <c r="E7" s="229">
        <v>50076</v>
      </c>
      <c r="F7" s="223" t="s">
        <v>58</v>
      </c>
      <c r="G7" s="225">
        <v>5.5399999999999998E-2</v>
      </c>
      <c r="H7" s="225">
        <v>5.5399999999999998E-2</v>
      </c>
      <c r="I7" s="225">
        <v>5.5399999999999998E-2</v>
      </c>
      <c r="J7" s="225">
        <v>5.5399999999999998E-2</v>
      </c>
      <c r="K7" s="225">
        <v>5.5399999999999998E-2</v>
      </c>
      <c r="L7" s="225">
        <v>5.9389999999999998E-2</v>
      </c>
      <c r="M7" s="225">
        <v>6.1699999999999998E-2</v>
      </c>
    </row>
    <row r="8" spans="1:13" ht="17" thickBot="1">
      <c r="A8" s="90">
        <v>38828</v>
      </c>
      <c r="B8" s="229">
        <v>48435</v>
      </c>
      <c r="C8" s="229"/>
      <c r="D8" s="90">
        <v>36878</v>
      </c>
      <c r="E8" s="229">
        <v>51514</v>
      </c>
      <c r="F8" s="223" t="s">
        <v>59</v>
      </c>
      <c r="G8" s="224">
        <v>259.52</v>
      </c>
      <c r="H8" s="224">
        <v>225.95</v>
      </c>
      <c r="I8" s="224">
        <v>222.64</v>
      </c>
      <c r="J8" s="224">
        <v>210.4</v>
      </c>
      <c r="K8" s="224">
        <v>218.61</v>
      </c>
      <c r="L8" s="224">
        <v>268.93</v>
      </c>
      <c r="M8" s="224">
        <v>345.28</v>
      </c>
    </row>
    <row r="9" spans="1:13" ht="17" thickBot="1">
      <c r="A9" s="90">
        <v>38799</v>
      </c>
      <c r="B9" s="229">
        <v>46299</v>
      </c>
      <c r="C9" s="229"/>
      <c r="D9" s="90">
        <v>36913</v>
      </c>
      <c r="E9" s="229">
        <v>60232</v>
      </c>
      <c r="F9" s="223" t="s">
        <v>58</v>
      </c>
      <c r="G9" s="225">
        <v>4.3600000000000002E-3</v>
      </c>
      <c r="H9" s="225">
        <v>4.3600000000000002E-3</v>
      </c>
      <c r="I9" s="225">
        <v>4.3600000000000002E-3</v>
      </c>
      <c r="J9" s="225">
        <v>4.3600000000000002E-3</v>
      </c>
      <c r="K9" s="225">
        <v>4.3600000000000002E-3</v>
      </c>
      <c r="L9" s="225">
        <v>4.6699999999999997E-3</v>
      </c>
      <c r="M9" s="225">
        <v>4.8599999999999997E-3</v>
      </c>
    </row>
    <row r="10" spans="1:13" ht="17" thickBot="1">
      <c r="A10" s="90">
        <v>38770</v>
      </c>
      <c r="B10" s="229">
        <v>52108</v>
      </c>
      <c r="C10" s="229"/>
      <c r="D10" s="90">
        <v>36944</v>
      </c>
      <c r="E10" s="229">
        <v>51287</v>
      </c>
      <c r="F10" s="223" t="s">
        <v>60</v>
      </c>
      <c r="G10" s="224">
        <v>245.83</v>
      </c>
      <c r="H10" s="224">
        <v>214.03</v>
      </c>
      <c r="I10" s="224">
        <v>210.9</v>
      </c>
      <c r="J10" s="224">
        <v>199.3</v>
      </c>
      <c r="K10" s="224">
        <v>207.08</v>
      </c>
      <c r="L10" s="224">
        <v>0</v>
      </c>
      <c r="M10" s="224">
        <v>0</v>
      </c>
    </row>
    <row r="11" spans="1:13" ht="17" thickBot="1">
      <c r="A11" s="90">
        <v>38741</v>
      </c>
      <c r="B11" s="229">
        <v>55252</v>
      </c>
      <c r="C11" s="229"/>
      <c r="D11" s="90">
        <v>36972</v>
      </c>
      <c r="E11" s="229">
        <v>43452</v>
      </c>
      <c r="F11" s="223" t="s">
        <v>58</v>
      </c>
      <c r="G11" s="225">
        <v>4.13E-3</v>
      </c>
      <c r="H11" s="225">
        <v>4.13E-3</v>
      </c>
      <c r="I11" s="225">
        <v>4.13E-3</v>
      </c>
      <c r="J11" s="225">
        <v>4.13E-3</v>
      </c>
      <c r="K11" s="225">
        <v>4.13E-3</v>
      </c>
      <c r="L11" s="225">
        <v>0</v>
      </c>
      <c r="M11" s="225">
        <v>0</v>
      </c>
    </row>
    <row r="12" spans="1:13" ht="17" thickBot="1">
      <c r="A12" s="90">
        <v>38707</v>
      </c>
      <c r="B12" s="229">
        <v>56280</v>
      </c>
      <c r="C12" s="229"/>
      <c r="D12" s="90">
        <v>37001</v>
      </c>
      <c r="E12" s="229">
        <v>46024</v>
      </c>
      <c r="F12" s="223" t="s">
        <v>315</v>
      </c>
      <c r="G12" s="224">
        <v>247.02</v>
      </c>
      <c r="H12" s="224">
        <v>215.07</v>
      </c>
      <c r="I12" s="224">
        <v>211.92</v>
      </c>
      <c r="J12" s="224">
        <v>187.72</v>
      </c>
      <c r="K12" s="224">
        <v>209.59</v>
      </c>
      <c r="L12" s="224">
        <v>240.51</v>
      </c>
      <c r="M12" s="224">
        <v>342.02</v>
      </c>
    </row>
    <row r="13" spans="1:13" ht="17" thickBot="1">
      <c r="A13" s="90">
        <v>38674</v>
      </c>
      <c r="B13" s="229">
        <v>50361</v>
      </c>
      <c r="C13" s="229"/>
      <c r="D13" s="90">
        <v>37029</v>
      </c>
      <c r="E13" s="229">
        <v>46555</v>
      </c>
      <c r="F13" s="223" t="s">
        <v>58</v>
      </c>
      <c r="G13" s="225">
        <v>4.15E-3</v>
      </c>
      <c r="H13" s="225">
        <v>4.15E-3</v>
      </c>
      <c r="I13" s="225">
        <v>4.15E-3</v>
      </c>
      <c r="J13" s="225">
        <v>3.8899999999999998E-3</v>
      </c>
      <c r="K13" s="225">
        <v>4.1799999999999997E-3</v>
      </c>
      <c r="L13" s="225">
        <v>4.1799999999999997E-3</v>
      </c>
      <c r="M13" s="225">
        <v>4.81E-3</v>
      </c>
    </row>
    <row r="14" spans="1:13" ht="17" thickBot="1">
      <c r="A14" s="90">
        <v>38644</v>
      </c>
      <c r="B14" s="229">
        <v>47829</v>
      </c>
      <c r="C14" s="229"/>
      <c r="D14" s="90">
        <v>37062</v>
      </c>
      <c r="E14" s="229">
        <v>63764</v>
      </c>
      <c r="F14" s="223" t="s">
        <v>61</v>
      </c>
      <c r="G14" s="224">
        <v>111.31</v>
      </c>
      <c r="H14" s="224">
        <v>96.91</v>
      </c>
      <c r="I14" s="224">
        <v>95.49</v>
      </c>
      <c r="J14" s="224">
        <v>90.24</v>
      </c>
      <c r="K14" s="224">
        <v>93.76</v>
      </c>
      <c r="L14" s="224">
        <v>107.59</v>
      </c>
      <c r="M14" s="224">
        <v>114.48</v>
      </c>
    </row>
    <row r="15" spans="1:13" ht="17" thickBot="1">
      <c r="A15" s="90">
        <v>38616</v>
      </c>
      <c r="B15" s="229">
        <v>61351</v>
      </c>
      <c r="C15" s="229"/>
      <c r="D15" s="90">
        <v>37092</v>
      </c>
      <c r="E15" s="229">
        <v>79696</v>
      </c>
      <c r="F15" s="223" t="s">
        <v>58</v>
      </c>
      <c r="G15" s="225">
        <v>1.8699999999999999E-3</v>
      </c>
      <c r="H15" s="225">
        <v>1.8699999999999999E-3</v>
      </c>
      <c r="I15" s="225">
        <v>1.8699999999999999E-3</v>
      </c>
      <c r="J15" s="225">
        <v>1.8699999999999999E-3</v>
      </c>
      <c r="K15" s="225">
        <v>1.8699999999999999E-3</v>
      </c>
      <c r="L15" s="225">
        <v>1.8699999999999999E-3</v>
      </c>
      <c r="M15" s="225">
        <v>1.6100000000000001E-3</v>
      </c>
    </row>
    <row r="16" spans="1:13" ht="17" thickBot="1">
      <c r="A16" s="90">
        <v>38584</v>
      </c>
      <c r="B16" s="229">
        <v>70945</v>
      </c>
      <c r="C16" s="229"/>
      <c r="D16" s="90">
        <v>37121</v>
      </c>
      <c r="E16" s="229">
        <v>81502</v>
      </c>
      <c r="F16" s="226" t="s">
        <v>62</v>
      </c>
      <c r="G16" s="224">
        <v>4161.25</v>
      </c>
      <c r="H16" s="224">
        <v>3622.95</v>
      </c>
      <c r="I16" s="224">
        <v>3569.95</v>
      </c>
      <c r="J16" s="224">
        <v>3361.04</v>
      </c>
      <c r="K16" s="224">
        <v>3506.85</v>
      </c>
      <c r="L16" s="224">
        <v>5077.34</v>
      </c>
      <c r="M16" s="224">
        <v>6232.21</v>
      </c>
    </row>
    <row r="17" spans="1:13" ht="17" thickBot="1">
      <c r="A17" s="90">
        <v>38555</v>
      </c>
      <c r="B17" s="229">
        <v>65046</v>
      </c>
      <c r="C17" s="229"/>
      <c r="D17" s="90">
        <v>37153</v>
      </c>
      <c r="E17" s="229">
        <v>74958</v>
      </c>
      <c r="F17" s="223" t="s">
        <v>63</v>
      </c>
      <c r="G17" s="225">
        <v>6.991E-2</v>
      </c>
      <c r="H17" s="225">
        <v>6.991E-2</v>
      </c>
      <c r="I17" s="225">
        <v>6.991E-2</v>
      </c>
      <c r="J17" s="225">
        <v>6.9650000000000004E-2</v>
      </c>
      <c r="K17" s="225">
        <v>6.9940000000000002E-2</v>
      </c>
      <c r="L17" s="225">
        <v>8.8239999999999999E-2</v>
      </c>
      <c r="M17" s="225">
        <v>8.7650000000000006E-2</v>
      </c>
    </row>
    <row r="18" spans="1:13" ht="17" thickBot="1">
      <c r="A18" s="90">
        <v>38524</v>
      </c>
      <c r="B18" s="229">
        <v>56550</v>
      </c>
      <c r="C18" s="229"/>
      <c r="D18" s="90">
        <v>37182</v>
      </c>
      <c r="E18" s="229">
        <v>55349</v>
      </c>
      <c r="F18" s="226" t="s">
        <v>64</v>
      </c>
      <c r="G18" s="224">
        <v>946.09</v>
      </c>
      <c r="H18" s="224">
        <v>965.4</v>
      </c>
      <c r="I18" s="224">
        <v>897.08</v>
      </c>
      <c r="J18" s="224">
        <v>857.92</v>
      </c>
      <c r="K18" s="224">
        <v>1182.73</v>
      </c>
      <c r="L18" s="224">
        <v>1424.38</v>
      </c>
      <c r="M18" s="224">
        <v>1493.06</v>
      </c>
    </row>
    <row r="19" spans="1:13" ht="17" thickBot="1">
      <c r="A19" s="90">
        <v>38491</v>
      </c>
      <c r="B19" s="229">
        <v>48159</v>
      </c>
      <c r="C19" s="229"/>
      <c r="D19" s="90">
        <v>37211</v>
      </c>
      <c r="E19" s="229">
        <v>45607</v>
      </c>
      <c r="F19" s="223" t="s">
        <v>63</v>
      </c>
      <c r="G19" s="225">
        <v>1.5890000000000001E-2</v>
      </c>
      <c r="H19" s="225">
        <v>1.8630000000000001E-2</v>
      </c>
      <c r="I19" s="225">
        <v>1.7569999999999999E-2</v>
      </c>
      <c r="J19" s="225">
        <v>1.7780000000000001E-2</v>
      </c>
      <c r="K19" s="225">
        <v>2.359E-2</v>
      </c>
      <c r="L19" s="225">
        <v>2.4760000000000001E-2</v>
      </c>
      <c r="M19" s="225">
        <v>2.1000000000000001E-2</v>
      </c>
    </row>
    <row r="20" spans="1:13" ht="17" thickBot="1">
      <c r="A20" s="90">
        <v>38463</v>
      </c>
      <c r="B20" s="229">
        <v>48564</v>
      </c>
      <c r="C20" s="229"/>
      <c r="D20" s="90">
        <v>37245</v>
      </c>
      <c r="E20" s="229">
        <v>54424</v>
      </c>
      <c r="F20" s="226" t="s">
        <v>338</v>
      </c>
      <c r="G20" s="224">
        <v>5107.34</v>
      </c>
      <c r="H20" s="224">
        <v>4588.3500000000004</v>
      </c>
      <c r="I20" s="224">
        <v>4467.03</v>
      </c>
      <c r="J20" s="224">
        <v>4218.96</v>
      </c>
      <c r="K20" s="224">
        <v>4689.58</v>
      </c>
      <c r="L20" s="224">
        <v>6501.72</v>
      </c>
      <c r="M20" s="224">
        <v>7725.27</v>
      </c>
    </row>
    <row r="21" spans="1:13" ht="17" thickBot="1">
      <c r="A21" s="90">
        <v>38434</v>
      </c>
      <c r="B21" s="229">
        <v>47722</v>
      </c>
      <c r="C21" s="229"/>
      <c r="D21" s="90">
        <v>37278</v>
      </c>
      <c r="E21" s="229">
        <v>55296</v>
      </c>
      <c r="F21" s="223" t="s">
        <v>63</v>
      </c>
      <c r="G21" s="225">
        <v>8.5800000000000001E-2</v>
      </c>
      <c r="H21" s="225">
        <v>8.8539999999999994E-2</v>
      </c>
      <c r="I21" s="225">
        <v>8.7480000000000002E-2</v>
      </c>
      <c r="J21" s="225">
        <v>8.7429999999999994E-2</v>
      </c>
      <c r="K21" s="225">
        <v>9.3530000000000002E-2</v>
      </c>
      <c r="L21" s="225">
        <v>0.113</v>
      </c>
      <c r="M21" s="225">
        <v>0.10864</v>
      </c>
    </row>
    <row r="22" spans="1:13">
      <c r="A22" s="90">
        <v>38405</v>
      </c>
      <c r="B22" s="229">
        <v>47187</v>
      </c>
      <c r="C22" s="229"/>
      <c r="D22" s="90">
        <v>37307</v>
      </c>
      <c r="E22" s="229">
        <v>53447</v>
      </c>
    </row>
    <row r="23" spans="1:13">
      <c r="A23" s="90">
        <v>38377</v>
      </c>
      <c r="B23" s="229">
        <v>57256</v>
      </c>
      <c r="C23" s="229"/>
      <c r="D23" s="90">
        <v>37336</v>
      </c>
      <c r="E23" s="229">
        <v>50743</v>
      </c>
    </row>
    <row r="24" spans="1:13">
      <c r="A24" s="90">
        <v>38338</v>
      </c>
      <c r="B24" s="229">
        <v>58397</v>
      </c>
      <c r="C24" s="229"/>
      <c r="D24" s="90">
        <v>37366</v>
      </c>
      <c r="E24" s="229">
        <v>51324</v>
      </c>
    </row>
    <row r="25" spans="1:13">
      <c r="A25" s="90">
        <v>38305</v>
      </c>
      <c r="B25" s="229">
        <v>49716</v>
      </c>
      <c r="C25" s="229"/>
      <c r="D25" s="90">
        <v>37394</v>
      </c>
      <c r="E25" s="229">
        <v>49248</v>
      </c>
    </row>
    <row r="26" spans="1:13">
      <c r="A26" s="90">
        <v>38276</v>
      </c>
      <c r="B26" s="229">
        <v>53186</v>
      </c>
      <c r="C26" s="229"/>
      <c r="D26" s="90">
        <v>37427</v>
      </c>
      <c r="E26" s="229">
        <v>67979</v>
      </c>
    </row>
    <row r="27" spans="1:13">
      <c r="A27" s="90">
        <v>38247</v>
      </c>
      <c r="B27" s="229">
        <v>59901</v>
      </c>
      <c r="C27" s="229"/>
      <c r="D27" s="90">
        <v>37456</v>
      </c>
      <c r="E27" s="229">
        <v>66963</v>
      </c>
    </row>
    <row r="28" spans="1:13">
      <c r="A28" s="90">
        <v>38217</v>
      </c>
      <c r="B28" s="229">
        <v>68920</v>
      </c>
      <c r="C28" s="229"/>
      <c r="D28" s="90">
        <v>37485</v>
      </c>
      <c r="E28" s="229">
        <v>71277</v>
      </c>
    </row>
    <row r="29" spans="1:13">
      <c r="A29" s="90">
        <v>38189</v>
      </c>
      <c r="B29" s="229">
        <v>71107</v>
      </c>
      <c r="C29" s="229"/>
      <c r="D29" s="90">
        <v>37517</v>
      </c>
      <c r="E29" s="229">
        <v>68849</v>
      </c>
    </row>
    <row r="30" spans="1:13">
      <c r="A30" s="90">
        <v>38156</v>
      </c>
      <c r="B30" s="229">
        <v>57538</v>
      </c>
      <c r="C30" s="229"/>
      <c r="D30" s="90">
        <v>37546</v>
      </c>
      <c r="E30" s="229">
        <v>51791</v>
      </c>
    </row>
    <row r="31" spans="1:13">
      <c r="A31" s="90">
        <v>38126</v>
      </c>
      <c r="B31" s="229">
        <v>50141</v>
      </c>
      <c r="C31" s="229"/>
      <c r="D31" s="90">
        <v>37576</v>
      </c>
      <c r="E31" s="229">
        <v>50824</v>
      </c>
    </row>
    <row r="32" spans="1:13">
      <c r="A32" s="90">
        <v>38098</v>
      </c>
      <c r="B32" s="229">
        <v>48256</v>
      </c>
      <c r="C32" s="229"/>
      <c r="D32" s="90">
        <v>37608</v>
      </c>
      <c r="E32" s="229">
        <v>49713</v>
      </c>
    </row>
    <row r="33" spans="1:5">
      <c r="A33" s="90">
        <v>38067</v>
      </c>
      <c r="B33" s="229">
        <v>51065</v>
      </c>
      <c r="C33" s="229"/>
      <c r="D33" s="90">
        <v>37643</v>
      </c>
      <c r="E33" s="229">
        <v>55091</v>
      </c>
    </row>
    <row r="34" spans="1:5">
      <c r="A34" s="90">
        <v>38037</v>
      </c>
      <c r="B34" s="229">
        <v>51823</v>
      </c>
      <c r="C34" s="229"/>
      <c r="D34" s="90">
        <v>37672</v>
      </c>
      <c r="E34" s="229">
        <v>49295</v>
      </c>
    </row>
    <row r="35" spans="1:5">
      <c r="A35" s="90">
        <v>38008</v>
      </c>
      <c r="B35" s="229">
        <v>59523</v>
      </c>
      <c r="C35" s="229"/>
      <c r="D35" s="90">
        <v>37702</v>
      </c>
      <c r="E35" s="229">
        <v>48753</v>
      </c>
    </row>
    <row r="36" spans="1:5">
      <c r="A36" s="90">
        <v>37973</v>
      </c>
      <c r="B36" s="229">
        <v>59490</v>
      </c>
      <c r="C36" s="229"/>
      <c r="D36" s="90">
        <v>37733</v>
      </c>
      <c r="E36" s="229">
        <v>46060</v>
      </c>
    </row>
    <row r="37" spans="1:5">
      <c r="A37" s="90">
        <v>37940</v>
      </c>
      <c r="B37" s="229">
        <v>49344</v>
      </c>
      <c r="C37" s="229"/>
      <c r="D37" s="90">
        <v>37761</v>
      </c>
      <c r="E37" s="229">
        <v>49491</v>
      </c>
    </row>
    <row r="38" spans="1:5">
      <c r="A38" s="90">
        <v>37911</v>
      </c>
      <c r="B38" s="229">
        <v>60331</v>
      </c>
      <c r="C38" s="229"/>
      <c r="D38" s="90">
        <v>37791</v>
      </c>
      <c r="E38" s="229">
        <v>63708</v>
      </c>
    </row>
    <row r="39" spans="1:5">
      <c r="A39" s="90">
        <v>37882</v>
      </c>
      <c r="B39" s="229">
        <v>67613</v>
      </c>
      <c r="C39" s="229"/>
      <c r="D39" s="90">
        <v>37824</v>
      </c>
      <c r="E39" s="229">
        <v>71720</v>
      </c>
    </row>
    <row r="40" spans="1:5">
      <c r="A40" s="90">
        <v>37852</v>
      </c>
      <c r="B40" s="229">
        <v>72256</v>
      </c>
      <c r="C40" s="229"/>
      <c r="D40" s="90">
        <v>37852</v>
      </c>
      <c r="E40" s="229">
        <v>72256</v>
      </c>
    </row>
    <row r="41" spans="1:5">
      <c r="A41" s="90">
        <v>37824</v>
      </c>
      <c r="B41" s="229">
        <v>71720</v>
      </c>
      <c r="C41" s="229"/>
      <c r="D41" s="90">
        <v>37882</v>
      </c>
      <c r="E41" s="229">
        <v>67613</v>
      </c>
    </row>
    <row r="42" spans="1:5">
      <c r="A42" s="90">
        <v>37791</v>
      </c>
      <c r="B42" s="229">
        <v>63708</v>
      </c>
      <c r="C42" s="229"/>
      <c r="D42" s="90">
        <v>37911</v>
      </c>
      <c r="E42" s="229">
        <v>60331</v>
      </c>
    </row>
    <row r="43" spans="1:5">
      <c r="A43" s="90">
        <v>37761</v>
      </c>
      <c r="B43" s="229">
        <v>49491</v>
      </c>
      <c r="C43" s="229"/>
      <c r="D43" s="90">
        <v>37940</v>
      </c>
      <c r="E43" s="229">
        <v>49344</v>
      </c>
    </row>
    <row r="44" spans="1:5">
      <c r="A44" s="90">
        <v>37733</v>
      </c>
      <c r="B44" s="229">
        <v>46060</v>
      </c>
      <c r="C44" s="229"/>
      <c r="D44" s="90">
        <v>37973</v>
      </c>
      <c r="E44" s="229">
        <v>59490</v>
      </c>
    </row>
    <row r="45" spans="1:5">
      <c r="A45" s="90">
        <v>37702</v>
      </c>
      <c r="B45" s="229">
        <v>48753</v>
      </c>
      <c r="C45" s="229"/>
      <c r="D45" s="90">
        <v>38008</v>
      </c>
      <c r="E45" s="229">
        <v>59523</v>
      </c>
    </row>
    <row r="46" spans="1:5">
      <c r="A46" s="90">
        <v>37672</v>
      </c>
      <c r="B46" s="229">
        <v>49295</v>
      </c>
      <c r="C46" s="229"/>
      <c r="D46" s="90">
        <v>38037</v>
      </c>
      <c r="E46" s="229">
        <v>51823</v>
      </c>
    </row>
    <row r="47" spans="1:5">
      <c r="A47" s="90">
        <v>37643</v>
      </c>
      <c r="B47" s="229">
        <v>55091</v>
      </c>
      <c r="C47" s="229"/>
      <c r="D47" s="90">
        <v>38067</v>
      </c>
      <c r="E47" s="229">
        <v>51065</v>
      </c>
    </row>
    <row r="48" spans="1:5">
      <c r="A48" s="90">
        <v>37608</v>
      </c>
      <c r="B48" s="229">
        <v>49713</v>
      </c>
      <c r="C48" s="229"/>
      <c r="D48" s="90">
        <v>38098</v>
      </c>
      <c r="E48" s="229">
        <v>48256</v>
      </c>
    </row>
    <row r="49" spans="1:5">
      <c r="A49" s="90">
        <v>37576</v>
      </c>
      <c r="B49" s="229">
        <v>50824</v>
      </c>
      <c r="C49" s="229"/>
      <c r="D49" s="90">
        <v>38126</v>
      </c>
      <c r="E49" s="229">
        <v>50141</v>
      </c>
    </row>
    <row r="50" spans="1:5">
      <c r="A50" s="90">
        <v>37546</v>
      </c>
      <c r="B50" s="229">
        <v>51791</v>
      </c>
      <c r="C50" s="229"/>
      <c r="D50" s="90">
        <v>38156</v>
      </c>
      <c r="E50" s="229">
        <v>57538</v>
      </c>
    </row>
    <row r="51" spans="1:5">
      <c r="A51" s="90">
        <v>37517</v>
      </c>
      <c r="B51" s="229">
        <v>68849</v>
      </c>
      <c r="C51" s="229"/>
      <c r="D51" s="90">
        <v>38189</v>
      </c>
      <c r="E51" s="229">
        <v>71107</v>
      </c>
    </row>
    <row r="52" spans="1:5">
      <c r="A52" s="90">
        <v>37485</v>
      </c>
      <c r="B52" s="229">
        <v>71277</v>
      </c>
      <c r="C52" s="229"/>
      <c r="D52" s="90">
        <v>38217</v>
      </c>
      <c r="E52" s="229">
        <v>68920</v>
      </c>
    </row>
    <row r="53" spans="1:5">
      <c r="A53" s="90">
        <v>37456</v>
      </c>
      <c r="B53" s="229">
        <v>66963</v>
      </c>
      <c r="C53" s="229"/>
      <c r="D53" s="90">
        <v>38247</v>
      </c>
      <c r="E53" s="229">
        <v>59901</v>
      </c>
    </row>
    <row r="54" spans="1:5">
      <c r="A54" s="90">
        <v>37427</v>
      </c>
      <c r="B54" s="229">
        <v>67979</v>
      </c>
      <c r="C54" s="229"/>
      <c r="D54" s="90">
        <v>38276</v>
      </c>
      <c r="E54" s="229">
        <v>53186</v>
      </c>
    </row>
    <row r="55" spans="1:5">
      <c r="A55" s="90">
        <v>37394</v>
      </c>
      <c r="B55" s="229">
        <v>49248</v>
      </c>
      <c r="C55" s="229"/>
      <c r="D55" s="90">
        <v>38305</v>
      </c>
      <c r="E55" s="229">
        <v>49716</v>
      </c>
    </row>
    <row r="56" spans="1:5">
      <c r="A56" s="90">
        <v>37366</v>
      </c>
      <c r="B56" s="229">
        <v>51324</v>
      </c>
      <c r="C56" s="229"/>
      <c r="D56" s="90">
        <v>38338</v>
      </c>
      <c r="E56" s="229">
        <v>58397</v>
      </c>
    </row>
    <row r="57" spans="1:5">
      <c r="A57" s="90">
        <v>37336</v>
      </c>
      <c r="B57" s="229">
        <v>50743</v>
      </c>
      <c r="C57" s="229"/>
      <c r="D57" s="90">
        <v>38377</v>
      </c>
      <c r="E57" s="229">
        <v>57256</v>
      </c>
    </row>
    <row r="58" spans="1:5">
      <c r="A58" s="90">
        <v>37307</v>
      </c>
      <c r="B58" s="229">
        <v>53447</v>
      </c>
      <c r="C58" s="229"/>
      <c r="D58" s="90">
        <v>38405</v>
      </c>
      <c r="E58" s="229">
        <v>47187</v>
      </c>
    </row>
    <row r="59" spans="1:5">
      <c r="A59" s="90">
        <v>37278</v>
      </c>
      <c r="B59" s="229">
        <v>55296</v>
      </c>
      <c r="C59" s="229"/>
      <c r="D59" s="90">
        <v>38434</v>
      </c>
      <c r="E59" s="229">
        <v>47722</v>
      </c>
    </row>
    <row r="60" spans="1:5">
      <c r="A60" s="90">
        <v>37245</v>
      </c>
      <c r="B60" s="229">
        <v>54424</v>
      </c>
      <c r="C60" s="229"/>
      <c r="D60" s="90">
        <v>38463</v>
      </c>
      <c r="E60" s="229">
        <v>48564</v>
      </c>
    </row>
    <row r="61" spans="1:5">
      <c r="A61" s="90">
        <v>37211</v>
      </c>
      <c r="B61" s="229">
        <v>45607</v>
      </c>
      <c r="C61" s="229"/>
      <c r="D61" s="90">
        <v>38491</v>
      </c>
      <c r="E61" s="229">
        <v>48159</v>
      </c>
    </row>
    <row r="62" spans="1:5">
      <c r="A62" s="90">
        <v>37182</v>
      </c>
      <c r="B62" s="229">
        <v>55349</v>
      </c>
      <c r="C62" s="229"/>
      <c r="D62" s="90">
        <v>38524</v>
      </c>
      <c r="E62" s="229">
        <v>56550</v>
      </c>
    </row>
    <row r="63" spans="1:5">
      <c r="A63" s="90">
        <v>37153</v>
      </c>
      <c r="B63" s="229">
        <v>74958</v>
      </c>
      <c r="C63" s="229"/>
      <c r="D63" s="90">
        <v>38555</v>
      </c>
      <c r="E63" s="229">
        <v>65046</v>
      </c>
    </row>
    <row r="64" spans="1:5">
      <c r="A64" s="90">
        <v>37121</v>
      </c>
      <c r="B64" s="229">
        <v>81502</v>
      </c>
      <c r="C64" s="229"/>
      <c r="D64" s="90">
        <v>38584</v>
      </c>
      <c r="E64" s="229">
        <v>70945</v>
      </c>
    </row>
    <row r="65" spans="1:5">
      <c r="A65" s="90">
        <v>37092</v>
      </c>
      <c r="B65" s="229">
        <v>79696</v>
      </c>
      <c r="C65" s="229"/>
      <c r="D65" s="90">
        <v>38616</v>
      </c>
      <c r="E65" s="229">
        <v>61351</v>
      </c>
    </row>
    <row r="66" spans="1:5">
      <c r="A66" s="90">
        <v>37062</v>
      </c>
      <c r="B66" s="229">
        <v>63764</v>
      </c>
      <c r="C66" s="229"/>
      <c r="D66" s="90">
        <v>38644</v>
      </c>
      <c r="E66" s="229">
        <v>47829</v>
      </c>
    </row>
    <row r="67" spans="1:5">
      <c r="A67" s="90">
        <v>37029</v>
      </c>
      <c r="B67" s="229">
        <v>46555</v>
      </c>
      <c r="C67" s="229"/>
      <c r="D67" s="90">
        <v>38674</v>
      </c>
      <c r="E67" s="229">
        <v>50361</v>
      </c>
    </row>
    <row r="68" spans="1:5">
      <c r="A68" s="90">
        <v>37001</v>
      </c>
      <c r="B68" s="229">
        <v>46024</v>
      </c>
      <c r="C68" s="229"/>
      <c r="D68" s="90">
        <v>38707</v>
      </c>
      <c r="E68" s="229">
        <v>56280</v>
      </c>
    </row>
    <row r="69" spans="1:5">
      <c r="A69" s="90">
        <v>36972</v>
      </c>
      <c r="B69" s="229">
        <v>43452</v>
      </c>
      <c r="C69" s="229"/>
      <c r="D69" s="90">
        <v>38741</v>
      </c>
      <c r="E69" s="229">
        <v>55252</v>
      </c>
    </row>
    <row r="70" spans="1:5">
      <c r="A70" s="90">
        <v>36944</v>
      </c>
      <c r="B70" s="229">
        <v>51287</v>
      </c>
      <c r="C70" s="229"/>
      <c r="D70" s="90">
        <v>38770</v>
      </c>
      <c r="E70" s="229">
        <v>52108</v>
      </c>
    </row>
    <row r="71" spans="1:5">
      <c r="A71" s="90">
        <v>36913</v>
      </c>
      <c r="B71" s="229">
        <v>60232</v>
      </c>
      <c r="C71" s="229"/>
      <c r="D71" s="90">
        <v>38799</v>
      </c>
      <c r="E71" s="229">
        <v>46299</v>
      </c>
    </row>
    <row r="72" spans="1:5">
      <c r="A72" s="90">
        <v>36878</v>
      </c>
      <c r="B72" s="229">
        <v>51514</v>
      </c>
      <c r="C72" s="229"/>
      <c r="D72" s="90">
        <v>38828</v>
      </c>
      <c r="E72" s="229">
        <v>48435</v>
      </c>
    </row>
    <row r="73" spans="1:5">
      <c r="A73" s="90">
        <v>36846</v>
      </c>
      <c r="B73" s="229">
        <v>50076</v>
      </c>
      <c r="C73" s="229"/>
      <c r="D73" s="90">
        <v>38857</v>
      </c>
      <c r="E73" s="229">
        <v>49318</v>
      </c>
    </row>
    <row r="74" spans="1:5">
      <c r="A74" s="90">
        <v>36817</v>
      </c>
      <c r="B74" s="229">
        <v>51784</v>
      </c>
      <c r="C74" s="229"/>
      <c r="D74" s="90">
        <v>38888</v>
      </c>
      <c r="E74" s="229">
        <v>66599</v>
      </c>
    </row>
    <row r="75" spans="1:5">
      <c r="A75" s="90">
        <v>36788</v>
      </c>
      <c r="B75" s="229">
        <v>63280</v>
      </c>
      <c r="C75" s="229"/>
      <c r="D75" s="90">
        <v>38919</v>
      </c>
      <c r="E75" s="229">
        <v>84105</v>
      </c>
    </row>
    <row r="76" spans="1:5">
      <c r="A76" s="90">
        <v>36756</v>
      </c>
      <c r="B76" s="229">
        <v>66739</v>
      </c>
      <c r="C76" s="229"/>
      <c r="D76" s="90">
        <v>38948</v>
      </c>
      <c r="E76" s="229">
        <v>75829</v>
      </c>
    </row>
    <row r="77" spans="1:5">
      <c r="A77" s="90">
        <v>36727</v>
      </c>
      <c r="B77" s="229">
        <v>72177</v>
      </c>
      <c r="C77" s="229"/>
      <c r="D77" s="90">
        <v>38980</v>
      </c>
      <c r="E77" s="229">
        <v>65125</v>
      </c>
    </row>
    <row r="78" spans="1:5">
      <c r="A78" s="90">
        <v>36697</v>
      </c>
      <c r="B78" s="229">
        <v>69912</v>
      </c>
      <c r="C78" s="229"/>
      <c r="D78" s="90">
        <v>39009</v>
      </c>
      <c r="E78" s="229">
        <v>53519</v>
      </c>
    </row>
  </sheetData>
  <phoneticPr fontId="11"/>
  <pageMargins left="0.75" right="0.75" top="1" bottom="1" header="0.5" footer="0.5"/>
  <drawing r:id="rId1"/>
  <legacyDrawing r:id="rId2"/>
  <oleObjects>
    <mc:AlternateContent xmlns:mc="http://schemas.openxmlformats.org/markup-compatibility/2006">
      <mc:Choice Requires="x14">
        <oleObject progId="Word.Document.8" shapeId="6145" r:id="rId3">
          <objectPr defaultSize="0" r:id="rId4">
            <anchor moveWithCells="1">
              <from>
                <xdr:col>13</xdr:col>
                <xdr:colOff>457200</xdr:colOff>
                <xdr:row>3</xdr:row>
                <xdr:rowOff>152400</xdr:rowOff>
              </from>
              <to>
                <xdr:col>18</xdr:col>
                <xdr:colOff>698500</xdr:colOff>
                <xdr:row>25</xdr:row>
                <xdr:rowOff>76200</xdr:rowOff>
              </to>
            </anchor>
          </objectPr>
        </oleObject>
      </mc:Choice>
      <mc:Fallback>
        <oleObject progId="Word.Document.8" shapeId="6145" r:id="rId3"/>
      </mc:Fallback>
    </mc:AlternateContent>
  </oleObjec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Charts</vt:lpstr>
      </vt:variant>
      <vt:variant>
        <vt:i4>3</vt:i4>
      </vt:variant>
    </vt:vector>
  </HeadingPairs>
  <TitlesOfParts>
    <vt:vector size="19" baseType="lpstr">
      <vt:lpstr>Sheet1</vt:lpstr>
      <vt:lpstr>Buildings punch list</vt:lpstr>
      <vt:lpstr>hot Days</vt:lpstr>
      <vt:lpstr>Curtailment</vt:lpstr>
      <vt:lpstr>Gas Prices</vt:lpstr>
      <vt:lpstr>CILCO data 02</vt:lpstr>
      <vt:lpstr>Elect Pwr</vt:lpstr>
      <vt:lpstr>KWH all</vt:lpstr>
      <vt:lpstr>MidAmerElec</vt:lpstr>
      <vt:lpstr>H20 Chem</vt:lpstr>
      <vt:lpstr>Belts</vt:lpstr>
      <vt:lpstr>Motors</vt:lpstr>
      <vt:lpstr>Completed Summer 01</vt:lpstr>
      <vt:lpstr>Summer Processes</vt:lpstr>
      <vt:lpstr>Summer 01 Proj</vt:lpstr>
      <vt:lpstr>HVAC LOC VARS</vt:lpstr>
      <vt:lpstr>Chart1</vt:lpstr>
      <vt:lpstr>KWH Chart1</vt:lpstr>
      <vt:lpstr>KWH chart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Building_Workbook</dc:title>
  <dc:subject/>
  <dc:creator>WIW</dc:creator>
  <cp:keywords/>
  <dc:description/>
  <cp:lastModifiedBy>Bill Walker</cp:lastModifiedBy>
  <cp:lastPrinted>2011-07-19T14:38:47Z</cp:lastPrinted>
  <dcterms:created xsi:type="dcterms:W3CDTF">2001-06-18T14:57:18Z</dcterms:created>
  <dcterms:modified xsi:type="dcterms:W3CDTF">2014-09-05T22:35:37Z</dcterms:modified>
</cp:coreProperties>
</file>